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6"/>
  </bookViews>
  <sheets>
    <sheet name="смета 2016" sheetId="1" r:id="rId1"/>
    <sheet name="численность" sheetId="2" r:id="rId2"/>
    <sheet name="смета 2017" sheetId="3" r:id="rId3"/>
    <sheet name="смета 2018" sheetId="4" r:id="rId4"/>
    <sheet name="смета 2019" sheetId="5" r:id="rId5"/>
    <sheet name="смета 2020" sheetId="6" r:id="rId6"/>
    <sheet name="смета 2021" sheetId="7" r:id="rId7"/>
  </sheets>
  <definedNames/>
  <calcPr fullCalcOnLoad="1"/>
</workbook>
</file>

<file path=xl/sharedStrings.xml><?xml version="1.0" encoding="utf-8"?>
<sst xmlns="http://schemas.openxmlformats.org/spreadsheetml/2006/main" count="680" uniqueCount="112">
  <si>
    <t>Необходимая валовая выручка ООО «Сетевая компания «ЭнергоСервис»</t>
  </si>
  <si>
    <t>Наименование статьи</t>
  </si>
  <si>
    <t>Ед.изм.</t>
  </si>
  <si>
    <t>2016 год</t>
  </si>
  <si>
    <t>План Предприятия</t>
  </si>
  <si>
    <t>Расчет экспертов Службы</t>
  </si>
  <si>
    <t>Корректировка</t>
  </si>
  <si>
    <t>рост,%</t>
  </si>
  <si>
    <t>Затраты на оплату труда</t>
  </si>
  <si>
    <t>тыс. руб.</t>
  </si>
  <si>
    <t>Отчисления на социальные нужды</t>
  </si>
  <si>
    <t>Топливо</t>
  </si>
  <si>
    <t>Энергия</t>
  </si>
  <si>
    <t>Вспомогательные материалы</t>
  </si>
  <si>
    <t>Работы и услуги производственного характера</t>
  </si>
  <si>
    <t>испытания электрооборудования</t>
  </si>
  <si>
    <t>ремонты электрооборудования</t>
  </si>
  <si>
    <t>Прочие расходы, в т.ч.:</t>
  </si>
  <si>
    <t xml:space="preserve">услуги связи </t>
  </si>
  <si>
    <t>охрана объектов и пожарная безопасность</t>
  </si>
  <si>
    <t>расходы на информационное обслуживание, консультационные, аудиторские и юридические услуги</t>
  </si>
  <si>
    <t>охрана труда и ТБ, в т.ч.:</t>
  </si>
  <si>
    <t>техническая литература</t>
  </si>
  <si>
    <t>спецодежда и спецоборудование</t>
  </si>
  <si>
    <t>инструменты для промышленно-производственного персонала</t>
  </si>
  <si>
    <t>аттестация рабочих мест</t>
  </si>
  <si>
    <t>хозяйственные нужды, приобретение офисной мебели, офисного оборудования, канц. товаров</t>
  </si>
  <si>
    <t>арендная плата, в т.ч.:</t>
  </si>
  <si>
    <t>аренда электросетей</t>
  </si>
  <si>
    <t>аренда офиса, тех. помещений</t>
  </si>
  <si>
    <t>аренда автотранспорта</t>
  </si>
  <si>
    <t xml:space="preserve">   расходы на обучение</t>
  </si>
  <si>
    <t xml:space="preserve">   страхование</t>
  </si>
  <si>
    <t xml:space="preserve">   командировочные расходы</t>
  </si>
  <si>
    <t xml:space="preserve">   расходы на содержание автотранспорта</t>
  </si>
  <si>
    <t xml:space="preserve">   транспортный налог</t>
  </si>
  <si>
    <t>Себестоимость</t>
  </si>
  <si>
    <t>Прибыль</t>
  </si>
  <si>
    <t>прибыль на развитие производства</t>
  </si>
  <si>
    <t xml:space="preserve">прибыль на соцразвитие    </t>
  </si>
  <si>
    <t xml:space="preserve">прибыль на поощрения    </t>
  </si>
  <si>
    <t>прибыль на прочие цели, в т.ч.:</t>
  </si>
  <si>
    <t>услуги банка</t>
  </si>
  <si>
    <t>налоги, сборы, платежи, в т.ч.:</t>
  </si>
  <si>
    <t>налог на прибыль</t>
  </si>
  <si>
    <t>Расходы на содержание сетей</t>
  </si>
  <si>
    <t>Расходы на оплату потерь</t>
  </si>
  <si>
    <t>Необходимая валовая выручка</t>
  </si>
  <si>
    <t>Полезный отпуск</t>
  </si>
  <si>
    <t>млн. кВт.ч.</t>
  </si>
  <si>
    <t>Технологические потери</t>
  </si>
  <si>
    <t>Заявленная мощность сетевой организации</t>
  </si>
  <si>
    <t>МВт</t>
  </si>
  <si>
    <t>Среднеотпускной тариф</t>
  </si>
  <si>
    <t>руб./кВт.ч.</t>
  </si>
  <si>
    <t>Двухставочный тариф</t>
  </si>
  <si>
    <t xml:space="preserve">   ставка на содержание электрических сетей </t>
  </si>
  <si>
    <t>руб./МВт. мес.</t>
  </si>
  <si>
    <t xml:space="preserve">   ставка на оплату технологического расхода (потерь) электрической энергии </t>
  </si>
  <si>
    <t>руб./МВт.ч.</t>
  </si>
  <si>
    <t>Нормативная численность  по Рекомендацям по нормированию труда работников энергетического хозяйства от 03.04.2000 № 68 / Численность ООО СК Энергосервис</t>
  </si>
  <si>
    <t xml:space="preserve"> Численность работников по Рекомендацям по нормированию труда работников энергетического хозяйства от 03.04.2000 № 68 / Численность ООО СК Энергосервис</t>
  </si>
  <si>
    <t>Общее руководство</t>
  </si>
  <si>
    <t>до 100 чел</t>
  </si>
  <si>
    <t>3,2 чел ОПР</t>
  </si>
  <si>
    <t>Бухгалтерский учет и финансовая деятельность</t>
  </si>
  <si>
    <t>Комплектование и учет кадров</t>
  </si>
  <si>
    <t>МТС и хоз. Обслуживание</t>
  </si>
  <si>
    <t>Охрана труда и ТБ</t>
  </si>
  <si>
    <t>Правовое обслуживание</t>
  </si>
  <si>
    <t>Технико-экономическое планирование, организация труда и заработной платы</t>
  </si>
  <si>
    <t>Делопроизводство</t>
  </si>
  <si>
    <t>ИТОГО АУП, чел.</t>
  </si>
  <si>
    <t>ИТОГО ОПР, чел.</t>
  </si>
  <si>
    <t>Численность работников, с круглосуточным режимом работы</t>
  </si>
  <si>
    <t>Численность работников, с 1-сменным режимом работы</t>
  </si>
  <si>
    <t>Коэффициент невыходов для работников, с круглосуточным режимом работы</t>
  </si>
  <si>
    <t>Коэффициент невыходов для работников, с 1-сменным режимом работы</t>
  </si>
  <si>
    <t>ИТОГО ЧИСЛЕННОСТЬ</t>
  </si>
  <si>
    <t>2018 год</t>
  </si>
  <si>
    <t>2019 год</t>
  </si>
  <si>
    <t>Амортизация</t>
  </si>
  <si>
    <t>госпошлина за регистрацию договоров</t>
  </si>
  <si>
    <t>расходы на обучение</t>
  </si>
  <si>
    <t xml:space="preserve">   госпошлина за регистрацию договоров</t>
  </si>
  <si>
    <t>налог на прибыль (УСН)</t>
  </si>
  <si>
    <t>налог на имущество</t>
  </si>
  <si>
    <t>Подконтрольные расходы</t>
  </si>
  <si>
    <t>Неподконтрольные расходы</t>
  </si>
  <si>
    <t>Выпадающие расходы</t>
  </si>
  <si>
    <t>КНК</t>
  </si>
  <si>
    <t xml:space="preserve">   техническая литература</t>
  </si>
  <si>
    <t>страхование</t>
  </si>
  <si>
    <t>услуги по переоформлению документов по тех. присоединению</t>
  </si>
  <si>
    <t>Прочие неподконтрольные расходы (на потери 2017 год)</t>
  </si>
  <si>
    <t>Одноставочный тариф</t>
  </si>
  <si>
    <t>2017 год</t>
  </si>
  <si>
    <t>2020 год</t>
  </si>
  <si>
    <t xml:space="preserve">   аварийный запас</t>
  </si>
  <si>
    <t xml:space="preserve">   материалы на ремонт кабельных линий</t>
  </si>
  <si>
    <t xml:space="preserve">   материалы на техническое обслуживание                    подстанций</t>
  </si>
  <si>
    <t xml:space="preserve">   подконтрольные</t>
  </si>
  <si>
    <t xml:space="preserve">   неподконтрольные</t>
  </si>
  <si>
    <t xml:space="preserve">   потери</t>
  </si>
  <si>
    <t xml:space="preserve">   ПО</t>
  </si>
  <si>
    <t>Выпадающие расходы на 2020 год, которые будут учтены на 2021 год в целях превышения предельных уровней тарифов</t>
  </si>
  <si>
    <t>2021 год</t>
  </si>
  <si>
    <t>Выпадающие расходы/избыточные доходы за 2018, 2019 гг.</t>
  </si>
  <si>
    <t>Выпадающие расходы на 2020 год, подлежащие учету в 2021 году</t>
  </si>
  <si>
    <t xml:space="preserve">   неисполнение инвестпрограммы</t>
  </si>
  <si>
    <t xml:space="preserve">   избыточные доходы 2018 г., учтенные в НВВ 2021 г.</t>
  </si>
  <si>
    <t xml:space="preserve">   избыточные доходы 2019 г., которые будут учтены в НВВ 2022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</si>
</sst>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#,##0.000"/>
    <numFmt numFmtId="191" formatCode="0.00000"/>
    <numFmt numFmtId="192" formatCode="#,##0.00000"/>
    <numFmt numFmtId="193" formatCode="#,##0.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left" wrapText="1" indent="2"/>
    </xf>
    <xf numFmtId="4" fontId="5" fillId="0" borderId="10" xfId="0" applyNumberFormat="1" applyFont="1" applyFill="1" applyBorder="1" applyAlignment="1">
      <alignment horizontal="left" wrapText="1" indent="2"/>
    </xf>
    <xf numFmtId="0" fontId="5" fillId="0" borderId="11" xfId="0" applyFont="1" applyFill="1" applyBorder="1" applyAlignment="1">
      <alignment horizontal="left" wrapText="1" indent="2"/>
    </xf>
    <xf numFmtId="4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19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190" fontId="5" fillId="0" borderId="10" xfId="0" applyNumberFormat="1" applyFont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left" wrapText="1"/>
    </xf>
    <xf numFmtId="4" fontId="5" fillId="0" borderId="10" xfId="0" applyNumberFormat="1" applyFont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wrapText="1"/>
    </xf>
    <xf numFmtId="192" fontId="5" fillId="0" borderId="10" xfId="0" applyNumberFormat="1" applyFont="1" applyBorder="1" applyAlignment="1">
      <alignment horizontal="center" vertical="center" wrapText="1"/>
    </xf>
    <xf numFmtId="0" fontId="6" fillId="0" borderId="10" xfId="53" applyBorder="1" applyAlignment="1">
      <alignment horizontal="center" vertical="center" wrapText="1"/>
      <protection/>
    </xf>
    <xf numFmtId="0" fontId="6" fillId="0" borderId="10" xfId="53" applyBorder="1" applyAlignment="1">
      <alignment wrapText="1"/>
      <protection/>
    </xf>
    <xf numFmtId="0" fontId="6" fillId="0" borderId="0" xfId="53" applyAlignment="1">
      <alignment wrapText="1"/>
      <protection/>
    </xf>
    <xf numFmtId="0" fontId="6" fillId="0" borderId="0" xfId="53">
      <alignment/>
      <protection/>
    </xf>
    <xf numFmtId="0" fontId="6" fillId="0" borderId="10" xfId="53" applyBorder="1" applyAlignment="1">
      <alignment horizontal="left" vertical="center" wrapText="1"/>
      <protection/>
    </xf>
    <xf numFmtId="0" fontId="6" fillId="0" borderId="10" xfId="53" applyBorder="1" applyAlignment="1">
      <alignment horizontal="center" wrapText="1"/>
      <protection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189" fontId="8" fillId="33" borderId="10" xfId="53" applyNumberFormat="1" applyFont="1" applyFill="1" applyBorder="1" applyAlignment="1">
      <alignment horizontal="center" wrapText="1"/>
      <protection/>
    </xf>
    <xf numFmtId="0" fontId="6" fillId="0" borderId="0" xfId="53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9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189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189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189" fontId="48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left" wrapText="1"/>
    </xf>
    <xf numFmtId="192" fontId="3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191" fontId="3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Alignment="1">
      <alignment wrapText="1"/>
    </xf>
    <xf numFmtId="189" fontId="4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192" fontId="49" fillId="0" borderId="10" xfId="0" applyNumberFormat="1" applyFont="1" applyFill="1" applyBorder="1" applyAlignment="1">
      <alignment horizontal="center" vertical="center" wrapText="1"/>
    </xf>
    <xf numFmtId="191" fontId="49" fillId="0" borderId="10" xfId="0" applyNumberFormat="1" applyFont="1" applyBorder="1" applyAlignment="1">
      <alignment horizontal="center" vertical="center" wrapText="1"/>
    </xf>
    <xf numFmtId="193" fontId="49" fillId="0" borderId="10" xfId="0" applyNumberFormat="1" applyFont="1" applyFill="1" applyBorder="1" applyAlignment="1">
      <alignment horizontal="center" vertical="center" wrapText="1"/>
    </xf>
    <xf numFmtId="192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wrapText="1"/>
    </xf>
    <xf numFmtId="0" fontId="49" fillId="0" borderId="12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center" vertical="center" wrapText="1"/>
    </xf>
    <xf numFmtId="189" fontId="47" fillId="34" borderId="10" xfId="0" applyNumberFormat="1" applyFont="1" applyFill="1" applyBorder="1" applyAlignment="1">
      <alignment horizontal="center" vertical="center" wrapText="1"/>
    </xf>
    <xf numFmtId="189" fontId="49" fillId="34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189" fontId="3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189" fontId="5" fillId="35" borderId="10" xfId="0" applyNumberFormat="1" applyFont="1" applyFill="1" applyBorder="1" applyAlignment="1">
      <alignment horizontal="center" vertical="center" wrapText="1"/>
    </xf>
    <xf numFmtId="189" fontId="49" fillId="35" borderId="10" xfId="0" applyNumberFormat="1" applyFont="1" applyFill="1" applyBorder="1" applyAlignment="1">
      <alignment horizontal="center" vertical="center" wrapText="1"/>
    </xf>
    <xf numFmtId="189" fontId="48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10" xfId="53" applyBorder="1" applyAlignment="1">
      <alignment horizontal="left" vertical="center" wrapText="1"/>
      <protection/>
    </xf>
    <xf numFmtId="0" fontId="6" fillId="0" borderId="13" xfId="53" applyBorder="1" applyAlignment="1">
      <alignment horizontal="left" vertical="center" wrapText="1"/>
      <protection/>
    </xf>
    <xf numFmtId="0" fontId="6" fillId="0" borderId="14" xfId="53" applyBorder="1" applyAlignment="1">
      <alignment horizontal="left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191" fontId="3" fillId="35" borderId="10" xfId="0" applyNumberFormat="1" applyFont="1" applyFill="1" applyBorder="1" applyAlignment="1">
      <alignment horizontal="center" vertical="center" wrapText="1"/>
    </xf>
    <xf numFmtId="190" fontId="3" fillId="35" borderId="10" xfId="0" applyNumberFormat="1" applyFont="1" applyFill="1" applyBorder="1" applyAlignment="1">
      <alignment horizontal="center" vertical="center" wrapText="1"/>
    </xf>
    <xf numFmtId="193" fontId="3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" fontId="3" fillId="35" borderId="16" xfId="0" applyNumberFormat="1" applyFont="1" applyFill="1" applyBorder="1" applyAlignment="1">
      <alignment wrapText="1"/>
    </xf>
    <xf numFmtId="4" fontId="3" fillId="35" borderId="17" xfId="0" applyNumberFormat="1" applyFont="1" applyFill="1" applyBorder="1" applyAlignment="1">
      <alignment horizontal="center" vertical="center" wrapText="1"/>
    </xf>
    <xf numFmtId="4" fontId="5" fillId="35" borderId="16" xfId="0" applyNumberFormat="1" applyFont="1" applyFill="1" applyBorder="1" applyAlignment="1">
      <alignment wrapText="1"/>
    </xf>
    <xf numFmtId="4" fontId="5" fillId="35" borderId="16" xfId="0" applyNumberFormat="1" applyFont="1" applyFill="1" applyBorder="1" applyAlignment="1">
      <alignment horizontal="left" wrapText="1" indent="1"/>
    </xf>
    <xf numFmtId="4" fontId="5" fillId="35" borderId="17" xfId="0" applyNumberFormat="1" applyFont="1" applyFill="1" applyBorder="1" applyAlignment="1">
      <alignment horizontal="center" vertical="center" wrapText="1"/>
    </xf>
    <xf numFmtId="4" fontId="49" fillId="35" borderId="17" xfId="0" applyNumberFormat="1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left" wrapText="1" indent="1"/>
    </xf>
    <xf numFmtId="4" fontId="48" fillId="35" borderId="17" xfId="0" applyNumberFormat="1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left" wrapText="1" indent="2"/>
    </xf>
    <xf numFmtId="4" fontId="5" fillId="35" borderId="16" xfId="0" applyNumberFormat="1" applyFont="1" applyFill="1" applyBorder="1" applyAlignment="1">
      <alignment horizontal="left" wrapText="1"/>
    </xf>
    <xf numFmtId="4" fontId="5" fillId="35" borderId="16" xfId="0" applyNumberFormat="1" applyFont="1" applyFill="1" applyBorder="1" applyAlignment="1">
      <alignment horizontal="left" wrapText="1" indent="2"/>
    </xf>
    <xf numFmtId="4" fontId="3" fillId="35" borderId="16" xfId="0" applyNumberFormat="1" applyFont="1" applyFill="1" applyBorder="1" applyAlignment="1">
      <alignment horizontal="left" wrapText="1"/>
    </xf>
    <xf numFmtId="0" fontId="3" fillId="35" borderId="16" xfId="0" applyFont="1" applyFill="1" applyBorder="1" applyAlignment="1">
      <alignment wrapText="1"/>
    </xf>
    <xf numFmtId="49" fontId="3" fillId="35" borderId="16" xfId="0" applyNumberFormat="1" applyFont="1" applyFill="1" applyBorder="1" applyAlignment="1">
      <alignment wrapText="1"/>
    </xf>
    <xf numFmtId="189" fontId="3" fillId="35" borderId="17" xfId="0" applyNumberFormat="1" applyFont="1" applyFill="1" applyBorder="1" applyAlignment="1">
      <alignment horizontal="center" vertical="center" wrapText="1"/>
    </xf>
    <xf numFmtId="188" fontId="3" fillId="35" borderId="16" xfId="0" applyNumberFormat="1" applyFont="1" applyFill="1" applyBorder="1" applyAlignment="1">
      <alignment horizontal="left" wrapText="1"/>
    </xf>
    <xf numFmtId="188" fontId="3" fillId="35" borderId="18" xfId="0" applyNumberFormat="1" applyFont="1" applyFill="1" applyBorder="1" applyAlignment="1">
      <alignment wrapText="1"/>
    </xf>
    <xf numFmtId="4" fontId="3" fillId="35" borderId="19" xfId="0" applyNumberFormat="1" applyFont="1" applyFill="1" applyBorder="1" applyAlignment="1">
      <alignment horizontal="center" vertical="center" wrapText="1"/>
    </xf>
    <xf numFmtId="189" fontId="3" fillId="35" borderId="20" xfId="0" applyNumberFormat="1" applyFont="1" applyFill="1" applyBorder="1" applyAlignment="1">
      <alignment horizontal="center" vertical="center" wrapText="1"/>
    </xf>
    <xf numFmtId="4" fontId="3" fillId="35" borderId="21" xfId="0" applyNumberFormat="1" applyFont="1" applyFill="1" applyBorder="1" applyAlignment="1">
      <alignment wrapText="1"/>
    </xf>
    <xf numFmtId="4" fontId="3" fillId="35" borderId="14" xfId="0" applyNumberFormat="1" applyFont="1" applyFill="1" applyBorder="1" applyAlignment="1">
      <alignment horizontal="center" vertical="center" wrapText="1"/>
    </xf>
    <xf numFmtId="189" fontId="3" fillId="35" borderId="14" xfId="0" applyNumberFormat="1" applyFont="1" applyFill="1" applyBorder="1" applyAlignment="1">
      <alignment horizontal="center" vertical="center" wrapText="1"/>
    </xf>
    <xf numFmtId="4" fontId="3" fillId="35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" fontId="5" fillId="35" borderId="32" xfId="0" applyNumberFormat="1" applyFont="1" applyFill="1" applyBorder="1" applyAlignment="1">
      <alignment horizontal="left" wrapText="1"/>
    </xf>
    <xf numFmtId="4" fontId="5" fillId="35" borderId="13" xfId="0" applyNumberFormat="1" applyFont="1" applyFill="1" applyBorder="1" applyAlignment="1">
      <alignment horizontal="center" vertical="center" wrapText="1"/>
    </xf>
    <xf numFmtId="189" fontId="5" fillId="35" borderId="13" xfId="0" applyNumberFormat="1" applyFont="1" applyFill="1" applyBorder="1" applyAlignment="1">
      <alignment horizontal="center" vertical="center" wrapText="1"/>
    </xf>
    <xf numFmtId="4" fontId="5" fillId="35" borderId="33" xfId="0" applyNumberFormat="1" applyFont="1" applyFill="1" applyBorder="1" applyAlignment="1">
      <alignment horizontal="center" vertical="center" wrapText="1"/>
    </xf>
    <xf numFmtId="4" fontId="5" fillId="35" borderId="21" xfId="0" applyNumberFormat="1" applyFont="1" applyFill="1" applyBorder="1" applyAlignment="1">
      <alignment horizontal="left" wrapText="1" indent="1"/>
    </xf>
    <xf numFmtId="4" fontId="5" fillId="35" borderId="14" xfId="0" applyNumberFormat="1" applyFont="1" applyFill="1" applyBorder="1" applyAlignment="1">
      <alignment horizontal="center" vertical="center" wrapText="1"/>
    </xf>
    <xf numFmtId="189" fontId="5" fillId="35" borderId="14" xfId="0" applyNumberFormat="1" applyFont="1" applyFill="1" applyBorder="1" applyAlignment="1">
      <alignment horizontal="center" vertical="center" wrapText="1"/>
    </xf>
    <xf numFmtId="189" fontId="5" fillId="35" borderId="22" xfId="0" applyNumberFormat="1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wrapText="1"/>
    </xf>
    <xf numFmtId="4" fontId="3" fillId="35" borderId="35" xfId="0" applyNumberFormat="1" applyFont="1" applyFill="1" applyBorder="1" applyAlignment="1">
      <alignment horizontal="center" vertical="center" wrapText="1"/>
    </xf>
    <xf numFmtId="189" fontId="3" fillId="35" borderId="35" xfId="0" applyNumberFormat="1" applyFont="1" applyFill="1" applyBorder="1" applyAlignment="1">
      <alignment horizontal="center" vertical="center" wrapText="1"/>
    </xf>
    <xf numFmtId="4" fontId="3" fillId="35" borderId="36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89" fontId="5" fillId="35" borderId="11" xfId="0" applyNumberFormat="1" applyFont="1" applyFill="1" applyBorder="1" applyAlignment="1">
      <alignment horizontal="center" vertical="center" wrapText="1"/>
    </xf>
    <xf numFmtId="4" fontId="3" fillId="36" borderId="32" xfId="0" applyNumberFormat="1" applyFont="1" applyFill="1" applyBorder="1" applyAlignment="1">
      <alignment horizontal="left" wrapText="1"/>
    </xf>
    <xf numFmtId="4" fontId="3" fillId="36" borderId="13" xfId="0" applyNumberFormat="1" applyFont="1" applyFill="1" applyBorder="1" applyAlignment="1">
      <alignment horizontal="center" vertical="center" wrapText="1"/>
    </xf>
    <xf numFmtId="189" fontId="47" fillId="36" borderId="13" xfId="0" applyNumberFormat="1" applyFont="1" applyFill="1" applyBorder="1" applyAlignment="1">
      <alignment horizontal="center" vertical="center" wrapText="1"/>
    </xf>
    <xf numFmtId="189" fontId="49" fillId="36" borderId="13" xfId="0" applyNumberFormat="1" applyFont="1" applyFill="1" applyBorder="1" applyAlignment="1">
      <alignment horizontal="center" vertical="center" wrapText="1"/>
    </xf>
    <xf numFmtId="4" fontId="3" fillId="36" borderId="33" xfId="0" applyNumberFormat="1" applyFont="1" applyFill="1" applyBorder="1" applyAlignment="1">
      <alignment horizontal="center" vertical="center" wrapText="1"/>
    </xf>
    <xf numFmtId="4" fontId="3" fillId="36" borderId="16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center" vertical="center" wrapText="1"/>
    </xf>
    <xf numFmtId="189" fontId="49" fillId="36" borderId="10" xfId="0" applyNumberFormat="1" applyFont="1" applyFill="1" applyBorder="1" applyAlignment="1">
      <alignment horizontal="center" vertical="center" wrapText="1"/>
    </xf>
    <xf numFmtId="4" fontId="49" fillId="36" borderId="17" xfId="0" applyNumberFormat="1" applyFont="1" applyFill="1" applyBorder="1" applyAlignment="1">
      <alignment horizontal="center" vertical="center" wrapText="1"/>
    </xf>
    <xf numFmtId="4" fontId="3" fillId="13" borderId="16" xfId="0" applyNumberFormat="1" applyFont="1" applyFill="1" applyBorder="1" applyAlignment="1">
      <alignment horizontal="left" wrapText="1"/>
    </xf>
    <xf numFmtId="4" fontId="3" fillId="13" borderId="10" xfId="0" applyNumberFormat="1" applyFont="1" applyFill="1" applyBorder="1" applyAlignment="1">
      <alignment horizontal="center" vertical="center" wrapText="1"/>
    </xf>
    <xf numFmtId="189" fontId="49" fillId="13" borderId="10" xfId="0" applyNumberFormat="1" applyFont="1" applyFill="1" applyBorder="1" applyAlignment="1">
      <alignment horizontal="center" vertical="center" wrapText="1"/>
    </xf>
    <xf numFmtId="4" fontId="49" fillId="13" borderId="17" xfId="0" applyNumberFormat="1" applyFont="1" applyFill="1" applyBorder="1" applyAlignment="1">
      <alignment horizontal="center" vertical="center" wrapText="1"/>
    </xf>
    <xf numFmtId="4" fontId="3" fillId="13" borderId="37" xfId="0" applyNumberFormat="1" applyFont="1" applyFill="1" applyBorder="1" applyAlignment="1">
      <alignment wrapText="1"/>
    </xf>
    <xf numFmtId="4" fontId="3" fillId="13" borderId="31" xfId="0" applyNumberFormat="1" applyFont="1" applyFill="1" applyBorder="1" applyAlignment="1">
      <alignment horizontal="center" vertical="center" wrapText="1"/>
    </xf>
    <xf numFmtId="189" fontId="3" fillId="13" borderId="31" xfId="0" applyNumberFormat="1" applyFont="1" applyFill="1" applyBorder="1" applyAlignment="1">
      <alignment horizontal="center" vertical="center" wrapText="1"/>
    </xf>
    <xf numFmtId="189" fontId="3" fillId="13" borderId="38" xfId="0" applyNumberFormat="1" applyFont="1" applyFill="1" applyBorder="1" applyAlignment="1">
      <alignment horizontal="center" vertical="center" wrapText="1"/>
    </xf>
    <xf numFmtId="4" fontId="3" fillId="13" borderId="39" xfId="0" applyNumberFormat="1" applyFont="1" applyFill="1" applyBorder="1" applyAlignment="1">
      <alignment horizontal="center" vertical="center" wrapText="1"/>
    </xf>
    <xf numFmtId="4" fontId="49" fillId="13" borderId="31" xfId="0" applyNumberFormat="1" applyFont="1" applyFill="1" applyBorder="1" applyAlignment="1">
      <alignment horizontal="center" vertical="center" wrapText="1"/>
    </xf>
    <xf numFmtId="189" fontId="49" fillId="13" borderId="38" xfId="0" applyNumberFormat="1" applyFont="1" applyFill="1" applyBorder="1" applyAlignment="1">
      <alignment horizontal="center" vertical="center" wrapText="1"/>
    </xf>
    <xf numFmtId="189" fontId="49" fillId="13" borderId="31" xfId="0" applyNumberFormat="1" applyFont="1" applyFill="1" applyBorder="1" applyAlignment="1">
      <alignment horizontal="center" vertical="center" wrapText="1"/>
    </xf>
    <xf numFmtId="4" fontId="49" fillId="13" borderId="39" xfId="0" applyNumberFormat="1" applyFont="1" applyFill="1" applyBorder="1" applyAlignment="1">
      <alignment horizontal="center" vertical="center" wrapText="1"/>
    </xf>
    <xf numFmtId="193" fontId="3" fillId="35" borderId="35" xfId="0" applyNumberFormat="1" applyFont="1" applyFill="1" applyBorder="1" applyAlignment="1">
      <alignment horizontal="center" vertical="center" wrapText="1"/>
    </xf>
    <xf numFmtId="189" fontId="3" fillId="13" borderId="35" xfId="0" applyNumberFormat="1" applyFont="1" applyFill="1" applyBorder="1" applyAlignment="1">
      <alignment horizontal="center" vertical="center" wrapText="1"/>
    </xf>
    <xf numFmtId="4" fontId="3" fillId="13" borderId="16" xfId="0" applyNumberFormat="1" applyFont="1" applyFill="1" applyBorder="1" applyAlignment="1">
      <alignment wrapText="1"/>
    </xf>
    <xf numFmtId="189" fontId="3" fillId="13" borderId="10" xfId="0" applyNumberFormat="1" applyFont="1" applyFill="1" applyBorder="1" applyAlignment="1">
      <alignment horizontal="center" vertical="center" wrapText="1"/>
    </xf>
    <xf numFmtId="4" fontId="3" fillId="13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тод интерполя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1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47.140625" style="4" customWidth="1"/>
    <col min="2" max="2" width="16.8515625" style="4" customWidth="1"/>
    <col min="3" max="3" width="19.28125" style="4" customWidth="1"/>
    <col min="4" max="4" width="22.7109375" style="4" customWidth="1"/>
    <col min="5" max="5" width="19.00390625" style="4" customWidth="1"/>
    <col min="6" max="6" width="11.7109375" style="4" customWidth="1"/>
    <col min="7" max="7" width="9.140625" style="4" customWidth="1"/>
    <col min="8" max="10" width="9.140625" style="2" customWidth="1"/>
    <col min="11" max="18" width="9.140625" style="3" customWidth="1"/>
  </cols>
  <sheetData>
    <row r="1" spans="1:7" ht="25.5" customHeight="1">
      <c r="A1" s="85" t="s">
        <v>0</v>
      </c>
      <c r="B1" s="85"/>
      <c r="C1" s="85"/>
      <c r="D1" s="85"/>
      <c r="E1" s="85"/>
      <c r="F1" s="1"/>
      <c r="G1" s="1"/>
    </row>
    <row r="3" spans="1:6" ht="16.5">
      <c r="A3" s="87"/>
      <c r="B3" s="87"/>
      <c r="C3" s="87"/>
      <c r="D3" s="87"/>
      <c r="E3" s="87"/>
      <c r="F3" s="87"/>
    </row>
    <row r="4" spans="1:6" ht="16.5">
      <c r="A4" s="82" t="s">
        <v>1</v>
      </c>
      <c r="B4" s="83" t="s">
        <v>2</v>
      </c>
      <c r="C4" s="86" t="s">
        <v>3</v>
      </c>
      <c r="D4" s="86"/>
      <c r="E4" s="86"/>
      <c r="F4" s="86"/>
    </row>
    <row r="5" spans="1:6" ht="34.5" customHeight="1">
      <c r="A5" s="82"/>
      <c r="B5" s="84"/>
      <c r="C5" s="5" t="s">
        <v>4</v>
      </c>
      <c r="D5" s="5" t="s">
        <v>5</v>
      </c>
      <c r="E5" s="5" t="s">
        <v>6</v>
      </c>
      <c r="F5" s="5" t="s">
        <v>7</v>
      </c>
    </row>
    <row r="6" spans="1:6" ht="17.25" customHeight="1">
      <c r="A6" s="6" t="s">
        <v>8</v>
      </c>
      <c r="B6" s="7" t="s">
        <v>9</v>
      </c>
      <c r="C6" s="8">
        <v>9097.3</v>
      </c>
      <c r="D6" s="9">
        <v>1785.024</v>
      </c>
      <c r="E6" s="8">
        <f aca="true" t="shared" si="0" ref="E6:E48">D6-C6</f>
        <v>-7312.276</v>
      </c>
      <c r="F6" s="8">
        <f aca="true" t="shared" si="1" ref="F6:F48">D6/C6*100</f>
        <v>19.621470106515122</v>
      </c>
    </row>
    <row r="7" spans="1:6" ht="17.25" customHeight="1">
      <c r="A7" s="6" t="s">
        <v>10</v>
      </c>
      <c r="B7" s="7" t="s">
        <v>9</v>
      </c>
      <c r="C7" s="8">
        <v>2765.6</v>
      </c>
      <c r="D7" s="9">
        <f>D6*0.304</f>
        <v>542.647296</v>
      </c>
      <c r="E7" s="8">
        <f t="shared" si="0"/>
        <v>-2222.952704</v>
      </c>
      <c r="F7" s="8">
        <f t="shared" si="1"/>
        <v>19.62132253398901</v>
      </c>
    </row>
    <row r="8" spans="1:6" ht="18.75" customHeight="1">
      <c r="A8" s="6" t="s">
        <v>11</v>
      </c>
      <c r="B8" s="7" t="s">
        <v>9</v>
      </c>
      <c r="C8" s="8">
        <v>181.4</v>
      </c>
      <c r="D8" s="8">
        <v>32.1</v>
      </c>
      <c r="E8" s="8">
        <f t="shared" si="0"/>
        <v>-149.3</v>
      </c>
      <c r="F8" s="8">
        <f t="shared" si="1"/>
        <v>17.695700110253583</v>
      </c>
    </row>
    <row r="9" spans="1:6" ht="18" customHeight="1">
      <c r="A9" s="6" t="s">
        <v>12</v>
      </c>
      <c r="B9" s="7" t="s">
        <v>9</v>
      </c>
      <c r="C9" s="8">
        <v>118.4</v>
      </c>
      <c r="D9" s="9">
        <v>46.2</v>
      </c>
      <c r="E9" s="8">
        <f t="shared" si="0"/>
        <v>-72.2</v>
      </c>
      <c r="F9" s="8">
        <f t="shared" si="1"/>
        <v>39.02027027027027</v>
      </c>
    </row>
    <row r="10" spans="1:6" ht="19.5" customHeight="1">
      <c r="A10" s="6" t="s">
        <v>13</v>
      </c>
      <c r="B10" s="7" t="s">
        <v>9</v>
      </c>
      <c r="C10" s="8">
        <v>1153.5</v>
      </c>
      <c r="D10" s="8">
        <v>0</v>
      </c>
      <c r="E10" s="8">
        <f t="shared" si="0"/>
        <v>-1153.5</v>
      </c>
      <c r="F10" s="8">
        <f t="shared" si="1"/>
        <v>0</v>
      </c>
    </row>
    <row r="11" spans="1:6" ht="34.5" customHeight="1">
      <c r="A11" s="6" t="s">
        <v>14</v>
      </c>
      <c r="B11" s="7" t="s">
        <v>9</v>
      </c>
      <c r="C11" s="8">
        <f>C12+C13</f>
        <v>860.6</v>
      </c>
      <c r="D11" s="9">
        <f>D12+D13</f>
        <v>295.2</v>
      </c>
      <c r="E11" s="8">
        <f t="shared" si="0"/>
        <v>-565.4000000000001</v>
      </c>
      <c r="F11" s="8">
        <f t="shared" si="1"/>
        <v>34.3016500116198</v>
      </c>
    </row>
    <row r="12" spans="1:6" ht="18" customHeight="1">
      <c r="A12" s="10" t="s">
        <v>15</v>
      </c>
      <c r="B12" s="7" t="s">
        <v>9</v>
      </c>
      <c r="C12" s="8">
        <v>228.6</v>
      </c>
      <c r="D12" s="9">
        <v>64.2</v>
      </c>
      <c r="E12" s="8">
        <f t="shared" si="0"/>
        <v>-164.39999999999998</v>
      </c>
      <c r="F12" s="8">
        <f t="shared" si="1"/>
        <v>28.083989501312338</v>
      </c>
    </row>
    <row r="13" spans="1:6" ht="18" customHeight="1">
      <c r="A13" s="10" t="s">
        <v>16</v>
      </c>
      <c r="B13" s="7" t="s">
        <v>9</v>
      </c>
      <c r="C13" s="8">
        <v>632</v>
      </c>
      <c r="D13" s="9">
        <v>231</v>
      </c>
      <c r="E13" s="8">
        <f t="shared" si="0"/>
        <v>-401</v>
      </c>
      <c r="F13" s="8">
        <f t="shared" si="1"/>
        <v>36.550632911392405</v>
      </c>
    </row>
    <row r="14" spans="1:6" ht="18.75" customHeight="1">
      <c r="A14" s="6" t="s">
        <v>17</v>
      </c>
      <c r="B14" s="7" t="s">
        <v>9</v>
      </c>
      <c r="C14" s="8">
        <f>C15+C16+C17+C18+C24+C28+C29+C30+C31+C32</f>
        <v>4744.299999999999</v>
      </c>
      <c r="D14" s="8">
        <f>D15+D16+D17+D18+D24+D28+D29+D30+D31+D32</f>
        <v>1152.2</v>
      </c>
      <c r="E14" s="8">
        <f t="shared" si="0"/>
        <v>-3592.0999999999995</v>
      </c>
      <c r="F14" s="8">
        <f t="shared" si="1"/>
        <v>24.28598528760829</v>
      </c>
    </row>
    <row r="15" spans="1:6" ht="16.5">
      <c r="A15" s="10" t="s">
        <v>18</v>
      </c>
      <c r="B15" s="7" t="s">
        <v>9</v>
      </c>
      <c r="C15" s="8">
        <v>34.5</v>
      </c>
      <c r="D15" s="8">
        <v>34.5</v>
      </c>
      <c r="E15" s="8">
        <f t="shared" si="0"/>
        <v>0</v>
      </c>
      <c r="F15" s="8">
        <f t="shared" si="1"/>
        <v>100</v>
      </c>
    </row>
    <row r="16" spans="1:6" ht="18.75" customHeight="1">
      <c r="A16" s="10" t="s">
        <v>19</v>
      </c>
      <c r="B16" s="7" t="s">
        <v>9</v>
      </c>
      <c r="C16" s="8">
        <v>67.9</v>
      </c>
      <c r="D16" s="8">
        <v>67.9</v>
      </c>
      <c r="E16" s="8">
        <f t="shared" si="0"/>
        <v>0</v>
      </c>
      <c r="F16" s="8">
        <f t="shared" si="1"/>
        <v>100</v>
      </c>
    </row>
    <row r="17" spans="1:6" ht="50.25" customHeight="1">
      <c r="A17" s="11" t="s">
        <v>20</v>
      </c>
      <c r="B17" s="7" t="s">
        <v>9</v>
      </c>
      <c r="C17" s="8">
        <v>334.7</v>
      </c>
      <c r="D17" s="8">
        <v>260</v>
      </c>
      <c r="E17" s="8">
        <f t="shared" si="0"/>
        <v>-74.69999999999999</v>
      </c>
      <c r="F17" s="8">
        <f t="shared" si="1"/>
        <v>77.68150582611294</v>
      </c>
    </row>
    <row r="18" spans="1:6" ht="20.25" customHeight="1">
      <c r="A18" s="11" t="s">
        <v>21</v>
      </c>
      <c r="B18" s="7" t="s">
        <v>9</v>
      </c>
      <c r="C18" s="8">
        <f>SUM(C19:C23)+0.1</f>
        <v>1102.6999999999998</v>
      </c>
      <c r="D18" s="8">
        <f>SUM(D19:D23)</f>
        <v>149.5</v>
      </c>
      <c r="E18" s="8">
        <f t="shared" si="0"/>
        <v>-953.1999999999998</v>
      </c>
      <c r="F18" s="8">
        <f t="shared" si="1"/>
        <v>13.557631268704093</v>
      </c>
    </row>
    <row r="19" spans="1:6" ht="18" customHeight="1">
      <c r="A19" s="12" t="s">
        <v>22</v>
      </c>
      <c r="B19" s="7" t="s">
        <v>9</v>
      </c>
      <c r="C19" s="8">
        <v>22.7</v>
      </c>
      <c r="D19" s="8">
        <v>0</v>
      </c>
      <c r="E19" s="8">
        <f t="shared" si="0"/>
        <v>-22.7</v>
      </c>
      <c r="F19" s="8">
        <f t="shared" si="1"/>
        <v>0</v>
      </c>
    </row>
    <row r="20" spans="1:6" ht="19.5" customHeight="1">
      <c r="A20" s="12" t="s">
        <v>23</v>
      </c>
      <c r="B20" s="7" t="s">
        <v>9</v>
      </c>
      <c r="C20" s="8">
        <v>319.3</v>
      </c>
      <c r="D20" s="8">
        <v>104.1</v>
      </c>
      <c r="E20" s="8">
        <f t="shared" si="0"/>
        <v>-215.20000000000002</v>
      </c>
      <c r="F20" s="8">
        <f t="shared" si="1"/>
        <v>32.60256811775759</v>
      </c>
    </row>
    <row r="21" spans="1:6" ht="34.5" customHeight="1">
      <c r="A21" s="12" t="s">
        <v>24</v>
      </c>
      <c r="B21" s="7" t="s">
        <v>9</v>
      </c>
      <c r="C21" s="8">
        <v>156.8</v>
      </c>
      <c r="D21" s="9">
        <v>12.7</v>
      </c>
      <c r="E21" s="8">
        <f t="shared" si="0"/>
        <v>-144.10000000000002</v>
      </c>
      <c r="F21" s="8">
        <f t="shared" si="1"/>
        <v>8.099489795918366</v>
      </c>
    </row>
    <row r="22" spans="1:6" ht="19.5" customHeight="1">
      <c r="A22" s="13" t="s">
        <v>25</v>
      </c>
      <c r="B22" s="7" t="s">
        <v>9</v>
      </c>
      <c r="C22" s="8">
        <v>22.5</v>
      </c>
      <c r="D22" s="9">
        <v>0</v>
      </c>
      <c r="E22" s="8">
        <f t="shared" si="0"/>
        <v>-22.5</v>
      </c>
      <c r="F22" s="8">
        <f t="shared" si="1"/>
        <v>0</v>
      </c>
    </row>
    <row r="23" spans="1:6" ht="52.5" customHeight="1">
      <c r="A23" s="12" t="s">
        <v>26</v>
      </c>
      <c r="B23" s="7" t="s">
        <v>9</v>
      </c>
      <c r="C23" s="8">
        <v>581.3</v>
      </c>
      <c r="D23" s="9">
        <v>32.7</v>
      </c>
      <c r="E23" s="8">
        <f t="shared" si="0"/>
        <v>-548.5999999999999</v>
      </c>
      <c r="F23" s="8">
        <f t="shared" si="1"/>
        <v>5.625322552898676</v>
      </c>
    </row>
    <row r="24" spans="1:6" ht="17.25" customHeight="1">
      <c r="A24" s="10" t="s">
        <v>27</v>
      </c>
      <c r="B24" s="7" t="s">
        <v>9</v>
      </c>
      <c r="C24" s="8">
        <f>C25+C26+C27</f>
        <v>2932.6</v>
      </c>
      <c r="D24" s="9">
        <f>D25+D26+D27</f>
        <v>640.3000000000001</v>
      </c>
      <c r="E24" s="8">
        <f t="shared" si="0"/>
        <v>-2292.2999999999997</v>
      </c>
      <c r="F24" s="8">
        <f t="shared" si="1"/>
        <v>21.833867557798545</v>
      </c>
    </row>
    <row r="25" spans="1:6" ht="18.75" customHeight="1">
      <c r="A25" s="12" t="s">
        <v>28</v>
      </c>
      <c r="B25" s="7" t="s">
        <v>9</v>
      </c>
      <c r="C25" s="8">
        <v>1791</v>
      </c>
      <c r="D25" s="9">
        <v>142.1</v>
      </c>
      <c r="E25" s="8">
        <f t="shared" si="0"/>
        <v>-1648.9</v>
      </c>
      <c r="F25" s="8">
        <f t="shared" si="1"/>
        <v>7.934115019542156</v>
      </c>
    </row>
    <row r="26" spans="1:6" ht="18" customHeight="1">
      <c r="A26" s="14" t="s">
        <v>29</v>
      </c>
      <c r="B26" s="7" t="s">
        <v>9</v>
      </c>
      <c r="C26" s="8">
        <v>914.4</v>
      </c>
      <c r="D26" s="8">
        <v>393.1</v>
      </c>
      <c r="E26" s="8">
        <f t="shared" si="0"/>
        <v>-521.3</v>
      </c>
      <c r="F26" s="8">
        <f t="shared" si="1"/>
        <v>42.9899387576553</v>
      </c>
    </row>
    <row r="27" spans="1:6" ht="18" customHeight="1">
      <c r="A27" s="12" t="s">
        <v>30</v>
      </c>
      <c r="B27" s="7" t="s">
        <v>9</v>
      </c>
      <c r="C27" s="8">
        <v>227.2</v>
      </c>
      <c r="D27" s="8">
        <v>105.1</v>
      </c>
      <c r="E27" s="8">
        <f t="shared" si="0"/>
        <v>-122.1</v>
      </c>
      <c r="F27" s="8">
        <f t="shared" si="1"/>
        <v>46.25880281690141</v>
      </c>
    </row>
    <row r="28" spans="1:6" ht="16.5" customHeight="1">
      <c r="A28" s="15" t="s">
        <v>31</v>
      </c>
      <c r="B28" s="7" t="s">
        <v>9</v>
      </c>
      <c r="C28" s="8">
        <v>53.5</v>
      </c>
      <c r="D28" s="9">
        <v>0</v>
      </c>
      <c r="E28" s="8">
        <f t="shared" si="0"/>
        <v>-53.5</v>
      </c>
      <c r="F28" s="8">
        <f t="shared" si="1"/>
        <v>0</v>
      </c>
    </row>
    <row r="29" spans="1:6" ht="18" customHeight="1">
      <c r="A29" s="15" t="s">
        <v>32</v>
      </c>
      <c r="B29" s="7" t="s">
        <v>9</v>
      </c>
      <c r="C29" s="8">
        <v>90.2</v>
      </c>
      <c r="D29" s="9">
        <v>0</v>
      </c>
      <c r="E29" s="8">
        <f t="shared" si="0"/>
        <v>-90.2</v>
      </c>
      <c r="F29" s="8">
        <f t="shared" si="1"/>
        <v>0</v>
      </c>
    </row>
    <row r="30" spans="1:6" ht="19.5" customHeight="1">
      <c r="A30" s="4" t="s">
        <v>33</v>
      </c>
      <c r="B30" s="7" t="s">
        <v>9</v>
      </c>
      <c r="C30" s="8">
        <v>20</v>
      </c>
      <c r="D30" s="9">
        <v>0</v>
      </c>
      <c r="E30" s="8">
        <f t="shared" si="0"/>
        <v>-20</v>
      </c>
      <c r="F30" s="8">
        <f t="shared" si="1"/>
        <v>0</v>
      </c>
    </row>
    <row r="31" spans="1:6" ht="17.25" customHeight="1">
      <c r="A31" s="15" t="s">
        <v>34</v>
      </c>
      <c r="B31" s="7" t="s">
        <v>9</v>
      </c>
      <c r="C31" s="8">
        <v>105.4</v>
      </c>
      <c r="D31" s="9">
        <v>0</v>
      </c>
      <c r="E31" s="8">
        <f t="shared" si="0"/>
        <v>-105.4</v>
      </c>
      <c r="F31" s="8">
        <f t="shared" si="1"/>
        <v>0</v>
      </c>
    </row>
    <row r="32" spans="1:6" ht="18.75" customHeight="1">
      <c r="A32" s="16" t="s">
        <v>35</v>
      </c>
      <c r="B32" s="7" t="s">
        <v>9</v>
      </c>
      <c r="C32" s="8">
        <v>2.8</v>
      </c>
      <c r="D32" s="8">
        <v>0</v>
      </c>
      <c r="E32" s="8">
        <f t="shared" si="0"/>
        <v>-2.8</v>
      </c>
      <c r="F32" s="8">
        <f t="shared" si="1"/>
        <v>0</v>
      </c>
    </row>
    <row r="33" spans="1:6" ht="16.5">
      <c r="A33" s="6" t="s">
        <v>36</v>
      </c>
      <c r="B33" s="7" t="s">
        <v>9</v>
      </c>
      <c r="C33" s="8">
        <f>C6+C7+C8+C9+C10+C11+C14</f>
        <v>18921.1</v>
      </c>
      <c r="D33" s="8">
        <f>D6+D7+D8+D9+D10+D11+D14</f>
        <v>3853.3712959999993</v>
      </c>
      <c r="E33" s="8">
        <f t="shared" si="0"/>
        <v>-15067.728704</v>
      </c>
      <c r="F33" s="8">
        <f t="shared" si="1"/>
        <v>20.365471859458488</v>
      </c>
    </row>
    <row r="34" spans="1:6" ht="18.75" customHeight="1">
      <c r="A34" s="6" t="s">
        <v>37</v>
      </c>
      <c r="B34" s="7" t="s">
        <v>9</v>
      </c>
      <c r="C34" s="8">
        <f>C35+C36+C37+C38+C40</f>
        <v>2288.6</v>
      </c>
      <c r="D34" s="8">
        <f>D35+D36+D37+D38+D40</f>
        <v>131.65</v>
      </c>
      <c r="E34" s="8">
        <f t="shared" si="0"/>
        <v>-2156.95</v>
      </c>
      <c r="F34" s="8">
        <f t="shared" si="1"/>
        <v>5.752425063357512</v>
      </c>
    </row>
    <row r="35" spans="1:6" ht="17.25" customHeight="1">
      <c r="A35" s="10" t="s">
        <v>38</v>
      </c>
      <c r="B35" s="7" t="s">
        <v>9</v>
      </c>
      <c r="C35" s="8">
        <v>1397.1</v>
      </c>
      <c r="D35" s="8">
        <v>0</v>
      </c>
      <c r="E35" s="8">
        <f t="shared" si="0"/>
        <v>-1397.1</v>
      </c>
      <c r="F35" s="8">
        <f t="shared" si="1"/>
        <v>0</v>
      </c>
    </row>
    <row r="36" spans="1:6" ht="18.75" customHeight="1">
      <c r="A36" s="10" t="s">
        <v>39</v>
      </c>
      <c r="B36" s="7" t="s">
        <v>9</v>
      </c>
      <c r="C36" s="8">
        <v>165</v>
      </c>
      <c r="D36" s="8">
        <v>54.6</v>
      </c>
      <c r="E36" s="8">
        <f t="shared" si="0"/>
        <v>-110.4</v>
      </c>
      <c r="F36" s="8">
        <f t="shared" si="1"/>
        <v>33.09090909090909</v>
      </c>
    </row>
    <row r="37" spans="1:6" ht="18" customHeight="1">
      <c r="A37" s="10" t="s">
        <v>40</v>
      </c>
      <c r="B37" s="7" t="s">
        <v>9</v>
      </c>
      <c r="C37" s="8">
        <v>190</v>
      </c>
      <c r="D37" s="8">
        <v>0</v>
      </c>
      <c r="E37" s="8">
        <f t="shared" si="0"/>
        <v>-190</v>
      </c>
      <c r="F37" s="8">
        <f t="shared" si="1"/>
        <v>0</v>
      </c>
    </row>
    <row r="38" spans="1:6" ht="18" customHeight="1">
      <c r="A38" s="10" t="s">
        <v>41</v>
      </c>
      <c r="B38" s="7" t="s">
        <v>9</v>
      </c>
      <c r="C38" s="8">
        <f>C39</f>
        <v>98.5</v>
      </c>
      <c r="D38" s="8">
        <f>D39</f>
        <v>63.4</v>
      </c>
      <c r="E38" s="8">
        <f t="shared" si="0"/>
        <v>-35.1</v>
      </c>
      <c r="F38" s="8">
        <f t="shared" si="1"/>
        <v>64.36548223350253</v>
      </c>
    </row>
    <row r="39" spans="1:6" ht="17.25" customHeight="1">
      <c r="A39" s="13" t="s">
        <v>42</v>
      </c>
      <c r="B39" s="7" t="s">
        <v>9</v>
      </c>
      <c r="C39" s="8">
        <v>98.5</v>
      </c>
      <c r="D39" s="9">
        <v>63.4</v>
      </c>
      <c r="E39" s="8">
        <f t="shared" si="0"/>
        <v>-35.1</v>
      </c>
      <c r="F39" s="8">
        <f t="shared" si="1"/>
        <v>64.36548223350253</v>
      </c>
    </row>
    <row r="40" spans="1:6" ht="15.75" customHeight="1">
      <c r="A40" s="10" t="s">
        <v>43</v>
      </c>
      <c r="B40" s="7" t="s">
        <v>9</v>
      </c>
      <c r="C40" s="8">
        <v>438</v>
      </c>
      <c r="D40" s="9">
        <f>D41</f>
        <v>13.65</v>
      </c>
      <c r="E40" s="8">
        <f t="shared" si="0"/>
        <v>-424.35</v>
      </c>
      <c r="F40" s="8">
        <f t="shared" si="1"/>
        <v>3.116438356164384</v>
      </c>
    </row>
    <row r="41" spans="1:6" ht="15.75" customHeight="1">
      <c r="A41" s="13" t="s">
        <v>44</v>
      </c>
      <c r="B41" s="7" t="s">
        <v>9</v>
      </c>
      <c r="C41" s="8">
        <v>438</v>
      </c>
      <c r="D41" s="9">
        <f>(D36+D37)*20/80</f>
        <v>13.65</v>
      </c>
      <c r="E41" s="8">
        <f t="shared" si="0"/>
        <v>-424.35</v>
      </c>
      <c r="F41" s="8">
        <f t="shared" si="1"/>
        <v>3.116438356164384</v>
      </c>
    </row>
    <row r="42" spans="1:6" ht="19.5" customHeight="1">
      <c r="A42" s="17" t="s">
        <v>45</v>
      </c>
      <c r="B42" s="7" t="s">
        <v>9</v>
      </c>
      <c r="C42" s="8">
        <f>C33+C34</f>
        <v>21209.699999999997</v>
      </c>
      <c r="D42" s="8">
        <f>D33+D34</f>
        <v>3985.0212959999994</v>
      </c>
      <c r="E42" s="8">
        <f t="shared" si="0"/>
        <v>-17224.678703999998</v>
      </c>
      <c r="F42" s="8">
        <f t="shared" si="1"/>
        <v>18.788673559739173</v>
      </c>
    </row>
    <row r="43" spans="1:6" ht="18" customHeight="1">
      <c r="A43" s="17" t="s">
        <v>46</v>
      </c>
      <c r="B43" s="7" t="s">
        <v>9</v>
      </c>
      <c r="C43" s="9">
        <v>1301.53</v>
      </c>
      <c r="D43" s="9">
        <v>839</v>
      </c>
      <c r="E43" s="8">
        <f t="shared" si="0"/>
        <v>-462.53</v>
      </c>
      <c r="F43" s="8">
        <f t="shared" si="1"/>
        <v>64.46259402395643</v>
      </c>
    </row>
    <row r="44" spans="1:6" ht="18" customHeight="1">
      <c r="A44" s="6" t="s">
        <v>47</v>
      </c>
      <c r="B44" s="7" t="s">
        <v>9</v>
      </c>
      <c r="C44" s="8">
        <f>C42+C43</f>
        <v>22511.229999999996</v>
      </c>
      <c r="D44" s="8">
        <f>D42+D43</f>
        <v>4824.021295999999</v>
      </c>
      <c r="E44" s="8">
        <f t="shared" si="0"/>
        <v>-17687.208703999997</v>
      </c>
      <c r="F44" s="8">
        <f t="shared" si="1"/>
        <v>21.42939899774468</v>
      </c>
    </row>
    <row r="45" spans="1:7" ht="18" customHeight="1">
      <c r="A45" s="17" t="s">
        <v>48</v>
      </c>
      <c r="B45" s="18" t="s">
        <v>49</v>
      </c>
      <c r="C45" s="19">
        <v>10.25</v>
      </c>
      <c r="D45" s="19">
        <f>C45</f>
        <v>10.25</v>
      </c>
      <c r="E45" s="8">
        <f t="shared" si="0"/>
        <v>0</v>
      </c>
      <c r="F45" s="8">
        <f t="shared" si="1"/>
        <v>100</v>
      </c>
      <c r="G45" s="20"/>
    </row>
    <row r="46" spans="1:6" ht="18.75" customHeight="1">
      <c r="A46" s="17" t="s">
        <v>50</v>
      </c>
      <c r="B46" s="18" t="s">
        <v>49</v>
      </c>
      <c r="C46" s="19">
        <v>0.845</v>
      </c>
      <c r="D46" s="19">
        <v>0.6682</v>
      </c>
      <c r="E46" s="8">
        <f t="shared" si="0"/>
        <v>-0.17679999999999996</v>
      </c>
      <c r="F46" s="8">
        <f t="shared" si="1"/>
        <v>79.07692307692308</v>
      </c>
    </row>
    <row r="47" spans="1:6" ht="31.5" customHeight="1">
      <c r="A47" s="21" t="s">
        <v>51</v>
      </c>
      <c r="B47" s="18" t="s">
        <v>52</v>
      </c>
      <c r="C47" s="22">
        <v>6.348</v>
      </c>
      <c r="D47" s="22">
        <f>C47</f>
        <v>6.348</v>
      </c>
      <c r="E47" s="8">
        <f t="shared" si="0"/>
        <v>0</v>
      </c>
      <c r="F47" s="8">
        <f t="shared" si="1"/>
        <v>100</v>
      </c>
    </row>
    <row r="48" spans="1:6" ht="18.75" customHeight="1">
      <c r="A48" s="17" t="s">
        <v>53</v>
      </c>
      <c r="B48" s="18" t="s">
        <v>54</v>
      </c>
      <c r="C48" s="23">
        <f>C44/C45/1000</f>
        <v>2.1962175609756094</v>
      </c>
      <c r="D48" s="23">
        <f>D44/D45/1000</f>
        <v>0.47063622399999994</v>
      </c>
      <c r="E48" s="8">
        <f t="shared" si="0"/>
        <v>-1.7255813369756094</v>
      </c>
      <c r="F48" s="8">
        <f t="shared" si="1"/>
        <v>21.42939899774468</v>
      </c>
    </row>
    <row r="49" spans="1:6" ht="18.75" customHeight="1">
      <c r="A49" s="24" t="s">
        <v>55</v>
      </c>
      <c r="B49" s="18"/>
      <c r="C49" s="25"/>
      <c r="D49" s="25"/>
      <c r="E49" s="8"/>
      <c r="F49" s="8"/>
    </row>
    <row r="50" spans="1:6" ht="33.75" customHeight="1">
      <c r="A50" s="26" t="s">
        <v>56</v>
      </c>
      <c r="B50" s="7" t="s">
        <v>57</v>
      </c>
      <c r="C50" s="27">
        <f>C42/C47/12*1000</f>
        <v>278430.2142407057</v>
      </c>
      <c r="D50" s="27">
        <f>D42/D47/12*1000</f>
        <v>52313.34404536861</v>
      </c>
      <c r="E50" s="8">
        <f>D50-C50</f>
        <v>-226116.8701953371</v>
      </c>
      <c r="F50" s="8">
        <f>D50/C50*100</f>
        <v>18.788673559739173</v>
      </c>
    </row>
    <row r="51" spans="1:6" ht="33" customHeight="1">
      <c r="A51" s="28" t="s">
        <v>58</v>
      </c>
      <c r="B51" s="7" t="s">
        <v>59</v>
      </c>
      <c r="C51" s="29">
        <f>C43/C45</f>
        <v>126.97853658536584</v>
      </c>
      <c r="D51" s="29">
        <f>D43/D45</f>
        <v>81.85365853658537</v>
      </c>
      <c r="E51" s="8">
        <f>D51-C51</f>
        <v>-45.124878048780474</v>
      </c>
      <c r="F51" s="8">
        <f>D51/C51*100</f>
        <v>64.46259402395643</v>
      </c>
    </row>
  </sheetData>
  <sheetProtection/>
  <mergeCells count="5">
    <mergeCell ref="A4:A5"/>
    <mergeCell ref="B4:B5"/>
    <mergeCell ref="A1:E1"/>
    <mergeCell ref="C4:F4"/>
    <mergeCell ref="A3:F3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2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8.140625" style="39" customWidth="1"/>
    <col min="2" max="2" width="32.7109375" style="32" customWidth="1"/>
    <col min="3" max="3" width="32.421875" style="32" customWidth="1"/>
    <col min="4" max="17" width="9.140625" style="32" customWidth="1"/>
    <col min="18" max="16384" width="9.140625" style="33" customWidth="1"/>
  </cols>
  <sheetData>
    <row r="3" spans="1:3" ht="71.25" customHeight="1">
      <c r="A3" s="30"/>
      <c r="B3" s="31" t="s">
        <v>60</v>
      </c>
      <c r="C3" s="31" t="s">
        <v>61</v>
      </c>
    </row>
    <row r="4" spans="1:3" ht="15" customHeight="1">
      <c r="A4" s="88" t="s">
        <v>62</v>
      </c>
      <c r="B4" s="35">
        <v>2</v>
      </c>
      <c r="C4" s="35" t="s">
        <v>63</v>
      </c>
    </row>
    <row r="5" spans="1:3" ht="15.75" customHeight="1">
      <c r="A5" s="88"/>
      <c r="B5" s="36">
        <v>0.1</v>
      </c>
      <c r="C5" s="36" t="s">
        <v>64</v>
      </c>
    </row>
    <row r="6" spans="1:3" ht="16.5" customHeight="1">
      <c r="A6" s="88" t="s">
        <v>65</v>
      </c>
      <c r="B6" s="35">
        <v>2</v>
      </c>
      <c r="C6" s="35" t="s">
        <v>63</v>
      </c>
    </row>
    <row r="7" spans="1:3" ht="16.5" customHeight="1">
      <c r="A7" s="88"/>
      <c r="B7" s="36">
        <v>0.1</v>
      </c>
      <c r="C7" s="36" t="s">
        <v>64</v>
      </c>
    </row>
    <row r="8" spans="1:3" ht="12.75" customHeight="1">
      <c r="A8" s="89" t="s">
        <v>66</v>
      </c>
      <c r="B8" s="35">
        <v>0.5</v>
      </c>
      <c r="C8" s="35" t="s">
        <v>63</v>
      </c>
    </row>
    <row r="9" spans="1:3" ht="12.75">
      <c r="A9" s="90"/>
      <c r="B9" s="36">
        <v>0.02</v>
      </c>
      <c r="C9" s="36" t="s">
        <v>64</v>
      </c>
    </row>
    <row r="10" spans="1:3" ht="12.75">
      <c r="A10" s="89" t="s">
        <v>67</v>
      </c>
      <c r="B10" s="35">
        <v>1</v>
      </c>
      <c r="C10" s="35" t="s">
        <v>63</v>
      </c>
    </row>
    <row r="11" spans="1:3" ht="12.75">
      <c r="A11" s="90"/>
      <c r="B11" s="36">
        <v>0.032</v>
      </c>
      <c r="C11" s="36" t="s">
        <v>64</v>
      </c>
    </row>
    <row r="12" spans="1:3" ht="12.75">
      <c r="A12" s="89" t="s">
        <v>68</v>
      </c>
      <c r="B12" s="35">
        <v>0.5</v>
      </c>
      <c r="C12" s="35" t="s">
        <v>63</v>
      </c>
    </row>
    <row r="13" spans="1:3" ht="12.75">
      <c r="A13" s="90"/>
      <c r="B13" s="36">
        <v>0.02</v>
      </c>
      <c r="C13" s="36" t="s">
        <v>64</v>
      </c>
    </row>
    <row r="14" spans="1:3" ht="12.75">
      <c r="A14" s="89" t="s">
        <v>69</v>
      </c>
      <c r="B14" s="35">
        <v>0.5</v>
      </c>
      <c r="C14" s="35" t="s">
        <v>63</v>
      </c>
    </row>
    <row r="15" spans="1:3" ht="12.75">
      <c r="A15" s="90"/>
      <c r="B15" s="36">
        <v>0.02</v>
      </c>
      <c r="C15" s="36" t="s">
        <v>64</v>
      </c>
    </row>
    <row r="16" spans="1:3" ht="38.25" customHeight="1">
      <c r="A16" s="89" t="s">
        <v>70</v>
      </c>
      <c r="B16" s="35">
        <v>1</v>
      </c>
      <c r="C16" s="35" t="s">
        <v>63</v>
      </c>
    </row>
    <row r="17" spans="1:3" ht="12.75">
      <c r="A17" s="90"/>
      <c r="B17" s="36">
        <v>0.032</v>
      </c>
      <c r="C17" s="36" t="s">
        <v>64</v>
      </c>
    </row>
    <row r="18" spans="1:3" ht="12.75">
      <c r="A18" s="88" t="s">
        <v>71</v>
      </c>
      <c r="B18" s="35">
        <v>0.5</v>
      </c>
      <c r="C18" s="35" t="s">
        <v>63</v>
      </c>
    </row>
    <row r="19" spans="1:3" ht="12.75">
      <c r="A19" s="88"/>
      <c r="B19" s="36">
        <v>0.02</v>
      </c>
      <c r="C19" s="36" t="s">
        <v>64</v>
      </c>
    </row>
    <row r="20" spans="1:3" ht="12.75">
      <c r="A20" s="34" t="s">
        <v>72</v>
      </c>
      <c r="B20" s="35">
        <f>B5+B7+B9+B11+B13+B15+B17+B19</f>
        <v>0.3440000000000001</v>
      </c>
      <c r="C20" s="31"/>
    </row>
    <row r="21" spans="1:3" ht="12.75">
      <c r="A21" s="34" t="s">
        <v>73</v>
      </c>
      <c r="B21" s="35">
        <v>3.2</v>
      </c>
      <c r="C21" s="31"/>
    </row>
    <row r="22" spans="1:3" ht="38.25">
      <c r="A22" s="34" t="s">
        <v>74</v>
      </c>
      <c r="B22" s="35">
        <v>2</v>
      </c>
      <c r="C22" s="31"/>
    </row>
    <row r="23" spans="1:3" ht="25.5">
      <c r="A23" s="34" t="s">
        <v>75</v>
      </c>
      <c r="B23" s="35">
        <f>(B20+B21)-B22</f>
        <v>1.5440000000000005</v>
      </c>
      <c r="C23" s="31"/>
    </row>
    <row r="24" spans="1:3" ht="38.25">
      <c r="A24" s="34" t="s">
        <v>76</v>
      </c>
      <c r="B24" s="35">
        <v>1.41</v>
      </c>
      <c r="C24" s="31"/>
    </row>
    <row r="25" spans="1:3" ht="38.25">
      <c r="A25" s="34" t="s">
        <v>77</v>
      </c>
      <c r="B25" s="35">
        <v>1.08</v>
      </c>
      <c r="C25" s="31"/>
    </row>
    <row r="26" spans="1:3" ht="12.75">
      <c r="A26" s="37" t="s">
        <v>78</v>
      </c>
      <c r="B26" s="38">
        <f>B23*B25+B22*B24</f>
        <v>4.48752</v>
      </c>
      <c r="C26" s="31"/>
    </row>
  </sheetData>
  <sheetProtection/>
  <mergeCells count="8">
    <mergeCell ref="A4:A5"/>
    <mergeCell ref="A6:A7"/>
    <mergeCell ref="A10:A11"/>
    <mergeCell ref="A8:A9"/>
    <mergeCell ref="A18:A19"/>
    <mergeCell ref="A16:A17"/>
    <mergeCell ref="A14:A15"/>
    <mergeCell ref="A12:A13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7.140625" style="4" customWidth="1"/>
    <col min="2" max="2" width="16.8515625" style="4" customWidth="1"/>
    <col min="3" max="3" width="19.28125" style="4" customWidth="1"/>
    <col min="4" max="4" width="22.7109375" style="4" customWidth="1"/>
    <col min="5" max="5" width="19.00390625" style="4" customWidth="1"/>
    <col min="6" max="6" width="11.7109375" style="4" customWidth="1"/>
    <col min="7" max="7" width="9.140625" style="4" customWidth="1"/>
    <col min="8" max="10" width="9.140625" style="2" customWidth="1"/>
    <col min="11" max="18" width="9.140625" style="3" customWidth="1"/>
  </cols>
  <sheetData>
    <row r="1" spans="1:7" ht="25.5" customHeight="1">
      <c r="A1" s="85" t="s">
        <v>0</v>
      </c>
      <c r="B1" s="85"/>
      <c r="C1" s="85"/>
      <c r="D1" s="85"/>
      <c r="E1" s="85"/>
      <c r="F1" s="85"/>
      <c r="G1" s="1"/>
    </row>
    <row r="3" spans="1:6" ht="16.5">
      <c r="A3" s="87"/>
      <c r="B3" s="87"/>
      <c r="C3" s="87"/>
      <c r="D3" s="87"/>
      <c r="E3" s="87"/>
      <c r="F3" s="87"/>
    </row>
    <row r="4" spans="1:6" ht="16.5">
      <c r="A4" s="82" t="s">
        <v>1</v>
      </c>
      <c r="B4" s="83" t="s">
        <v>2</v>
      </c>
      <c r="C4" s="86" t="s">
        <v>96</v>
      </c>
      <c r="D4" s="86"/>
      <c r="E4" s="86"/>
      <c r="F4" s="86"/>
    </row>
    <row r="5" spans="1:6" ht="34.5" customHeight="1">
      <c r="A5" s="82"/>
      <c r="B5" s="84"/>
      <c r="C5" s="5" t="s">
        <v>4</v>
      </c>
      <c r="D5" s="5" t="s">
        <v>5</v>
      </c>
      <c r="E5" s="5" t="s">
        <v>6</v>
      </c>
      <c r="F5" s="5" t="s">
        <v>7</v>
      </c>
    </row>
    <row r="6" spans="1:6" ht="17.25" customHeight="1">
      <c r="A6" s="6" t="s">
        <v>8</v>
      </c>
      <c r="B6" s="44" t="s">
        <v>9</v>
      </c>
      <c r="C6" s="41"/>
      <c r="D6" s="42">
        <v>2510.2</v>
      </c>
      <c r="E6" s="41"/>
      <c r="F6" s="41"/>
    </row>
    <row r="7" spans="1:6" ht="17.25" customHeight="1">
      <c r="A7" s="6" t="s">
        <v>10</v>
      </c>
      <c r="B7" s="44" t="s">
        <v>9</v>
      </c>
      <c r="C7" s="41"/>
      <c r="D7" s="42">
        <f>D6*0.304</f>
        <v>763.1007999999999</v>
      </c>
      <c r="E7" s="41"/>
      <c r="F7" s="41"/>
    </row>
    <row r="8" spans="1:6" ht="18.75" customHeight="1">
      <c r="A8" s="6" t="s">
        <v>11</v>
      </c>
      <c r="B8" s="44" t="s">
        <v>9</v>
      </c>
      <c r="C8" s="41"/>
      <c r="D8" s="41">
        <v>45.2</v>
      </c>
      <c r="E8" s="41"/>
      <c r="F8" s="41"/>
    </row>
    <row r="9" spans="1:6" ht="18" customHeight="1">
      <c r="A9" s="6" t="s">
        <v>12</v>
      </c>
      <c r="B9" s="44" t="s">
        <v>9</v>
      </c>
      <c r="C9" s="41"/>
      <c r="D9" s="42">
        <v>85</v>
      </c>
      <c r="E9" s="41"/>
      <c r="F9" s="41"/>
    </row>
    <row r="10" spans="1:6" ht="19.5" customHeight="1">
      <c r="A10" s="6" t="s">
        <v>13</v>
      </c>
      <c r="B10" s="44" t="s">
        <v>9</v>
      </c>
      <c r="C10" s="41"/>
      <c r="D10" s="41">
        <v>0</v>
      </c>
      <c r="E10" s="41"/>
      <c r="F10" s="41"/>
    </row>
    <row r="11" spans="1:6" ht="34.5" customHeight="1">
      <c r="A11" s="6" t="s">
        <v>14</v>
      </c>
      <c r="B11" s="44" t="s">
        <v>9</v>
      </c>
      <c r="C11" s="41"/>
      <c r="D11" s="42">
        <f>D12+D13</f>
        <v>415.2</v>
      </c>
      <c r="E11" s="41"/>
      <c r="F11" s="41"/>
    </row>
    <row r="12" spans="1:6" ht="18" customHeight="1">
      <c r="A12" s="10" t="s">
        <v>15</v>
      </c>
      <c r="B12" s="7" t="s">
        <v>9</v>
      </c>
      <c r="C12" s="8"/>
      <c r="D12" s="9">
        <v>90.2</v>
      </c>
      <c r="E12" s="41"/>
      <c r="F12" s="41"/>
    </row>
    <row r="13" spans="1:6" ht="18" customHeight="1">
      <c r="A13" s="10" t="s">
        <v>16</v>
      </c>
      <c r="B13" s="7" t="s">
        <v>9</v>
      </c>
      <c r="C13" s="8"/>
      <c r="D13" s="9">
        <v>325</v>
      </c>
      <c r="E13" s="41"/>
      <c r="F13" s="41"/>
    </row>
    <row r="14" spans="1:6" ht="18.75" customHeight="1">
      <c r="A14" s="6" t="s">
        <v>17</v>
      </c>
      <c r="B14" s="44" t="s">
        <v>9</v>
      </c>
      <c r="C14" s="41"/>
      <c r="D14" s="41">
        <f>D15+D16+D17+D18+D24+D28+D29+D30+D31+D32</f>
        <v>1750.4</v>
      </c>
      <c r="E14" s="41"/>
      <c r="F14" s="41"/>
    </row>
    <row r="15" spans="1:6" ht="16.5">
      <c r="A15" s="10" t="s">
        <v>18</v>
      </c>
      <c r="B15" s="7" t="s">
        <v>9</v>
      </c>
      <c r="C15" s="8"/>
      <c r="D15" s="8">
        <v>48.5</v>
      </c>
      <c r="E15" s="41"/>
      <c r="F15" s="41"/>
    </row>
    <row r="16" spans="1:6" ht="18.75" customHeight="1">
      <c r="A16" s="10" t="s">
        <v>19</v>
      </c>
      <c r="B16" s="7" t="s">
        <v>9</v>
      </c>
      <c r="C16" s="8"/>
      <c r="D16" s="8">
        <v>95.5</v>
      </c>
      <c r="E16" s="41"/>
      <c r="F16" s="41"/>
    </row>
    <row r="17" spans="1:6" ht="50.25" customHeight="1">
      <c r="A17" s="11" t="s">
        <v>20</v>
      </c>
      <c r="B17" s="7" t="s">
        <v>9</v>
      </c>
      <c r="C17" s="8"/>
      <c r="D17" s="8">
        <v>365.6</v>
      </c>
      <c r="E17" s="41"/>
      <c r="F17" s="41"/>
    </row>
    <row r="18" spans="1:6" ht="20.25" customHeight="1">
      <c r="A18" s="11" t="s">
        <v>21</v>
      </c>
      <c r="B18" s="7" t="s">
        <v>9</v>
      </c>
      <c r="C18" s="8"/>
      <c r="D18" s="8">
        <f>D19+D20+D21+D23+D22</f>
        <v>163.5</v>
      </c>
      <c r="E18" s="41"/>
      <c r="F18" s="41"/>
    </row>
    <row r="19" spans="1:6" ht="18" customHeight="1">
      <c r="A19" s="12" t="s">
        <v>22</v>
      </c>
      <c r="B19" s="7" t="s">
        <v>9</v>
      </c>
      <c r="C19" s="8"/>
      <c r="D19" s="8">
        <v>0</v>
      </c>
      <c r="E19" s="41"/>
      <c r="F19" s="41"/>
    </row>
    <row r="20" spans="1:6" ht="19.5" customHeight="1">
      <c r="A20" s="12" t="s">
        <v>23</v>
      </c>
      <c r="B20" s="7" t="s">
        <v>9</v>
      </c>
      <c r="C20" s="8"/>
      <c r="D20" s="8">
        <v>104.8</v>
      </c>
      <c r="E20" s="41"/>
      <c r="F20" s="41"/>
    </row>
    <row r="21" spans="1:6" ht="34.5" customHeight="1">
      <c r="A21" s="12" t="s">
        <v>24</v>
      </c>
      <c r="B21" s="7" t="s">
        <v>9</v>
      </c>
      <c r="C21" s="8"/>
      <c r="D21" s="9">
        <v>12.7</v>
      </c>
      <c r="E21" s="41"/>
      <c r="F21" s="41"/>
    </row>
    <row r="22" spans="1:6" ht="19.5" customHeight="1">
      <c r="A22" s="13" t="s">
        <v>25</v>
      </c>
      <c r="B22" s="7" t="s">
        <v>9</v>
      </c>
      <c r="C22" s="8"/>
      <c r="D22" s="9">
        <v>0</v>
      </c>
      <c r="E22" s="41"/>
      <c r="F22" s="41"/>
    </row>
    <row r="23" spans="1:6" ht="52.5" customHeight="1">
      <c r="A23" s="12" t="s">
        <v>26</v>
      </c>
      <c r="B23" s="7" t="s">
        <v>9</v>
      </c>
      <c r="C23" s="8"/>
      <c r="D23" s="9">
        <v>46</v>
      </c>
      <c r="E23" s="41"/>
      <c r="F23" s="41"/>
    </row>
    <row r="24" spans="1:6" ht="17.25" customHeight="1">
      <c r="A24" s="10" t="s">
        <v>27</v>
      </c>
      <c r="B24" s="7" t="s">
        <v>9</v>
      </c>
      <c r="C24" s="8"/>
      <c r="D24" s="9">
        <f>D25+D26+D27</f>
        <v>1077.3</v>
      </c>
      <c r="E24" s="41"/>
      <c r="F24" s="41"/>
    </row>
    <row r="25" spans="1:6" ht="18.75" customHeight="1">
      <c r="A25" s="12" t="s">
        <v>28</v>
      </c>
      <c r="B25" s="7" t="s">
        <v>9</v>
      </c>
      <c r="C25" s="8"/>
      <c r="D25" s="9">
        <v>579.1</v>
      </c>
      <c r="E25" s="41"/>
      <c r="F25" s="41"/>
    </row>
    <row r="26" spans="1:6" ht="18" customHeight="1">
      <c r="A26" s="14" t="s">
        <v>29</v>
      </c>
      <c r="B26" s="7" t="s">
        <v>9</v>
      </c>
      <c r="C26" s="8"/>
      <c r="D26" s="8">
        <v>393.1</v>
      </c>
      <c r="E26" s="41"/>
      <c r="F26" s="41"/>
    </row>
    <row r="27" spans="1:6" ht="18" customHeight="1">
      <c r="A27" s="12" t="s">
        <v>30</v>
      </c>
      <c r="B27" s="7" t="s">
        <v>9</v>
      </c>
      <c r="C27" s="8"/>
      <c r="D27" s="8">
        <v>105.1</v>
      </c>
      <c r="E27" s="41"/>
      <c r="F27" s="41"/>
    </row>
    <row r="28" spans="1:6" ht="16.5" customHeight="1">
      <c r="A28" s="15" t="s">
        <v>31</v>
      </c>
      <c r="B28" s="7" t="s">
        <v>9</v>
      </c>
      <c r="C28" s="8"/>
      <c r="D28" s="9">
        <v>0</v>
      </c>
      <c r="E28" s="41"/>
      <c r="F28" s="41"/>
    </row>
    <row r="29" spans="1:6" ht="18" customHeight="1">
      <c r="A29" s="15" t="s">
        <v>32</v>
      </c>
      <c r="B29" s="7" t="s">
        <v>9</v>
      </c>
      <c r="C29" s="8"/>
      <c r="D29" s="9">
        <v>0</v>
      </c>
      <c r="E29" s="41"/>
      <c r="F29" s="41"/>
    </row>
    <row r="30" spans="1:6" ht="19.5" customHeight="1">
      <c r="A30" s="4" t="s">
        <v>33</v>
      </c>
      <c r="B30" s="7" t="s">
        <v>9</v>
      </c>
      <c r="C30" s="8"/>
      <c r="D30" s="9">
        <v>0</v>
      </c>
      <c r="E30" s="41"/>
      <c r="F30" s="41"/>
    </row>
    <row r="31" spans="1:6" ht="17.25" customHeight="1">
      <c r="A31" s="15" t="s">
        <v>34</v>
      </c>
      <c r="B31" s="7" t="s">
        <v>9</v>
      </c>
      <c r="C31" s="8"/>
      <c r="D31" s="9">
        <v>0</v>
      </c>
      <c r="E31" s="41"/>
      <c r="F31" s="41"/>
    </row>
    <row r="32" spans="1:6" ht="18.75" customHeight="1">
      <c r="A32" s="16" t="s">
        <v>35</v>
      </c>
      <c r="B32" s="7" t="s">
        <v>9</v>
      </c>
      <c r="C32" s="8"/>
      <c r="D32" s="8">
        <v>0</v>
      </c>
      <c r="E32" s="41"/>
      <c r="F32" s="41"/>
    </row>
    <row r="33" spans="1:6" ht="16.5">
      <c r="A33" s="6" t="s">
        <v>36</v>
      </c>
      <c r="B33" s="44" t="s">
        <v>9</v>
      </c>
      <c r="C33" s="41"/>
      <c r="D33" s="41">
        <f>D6+D7+D8+D9+D10+D11+D14</f>
        <v>5569.1008</v>
      </c>
      <c r="E33" s="41"/>
      <c r="F33" s="41"/>
    </row>
    <row r="34" spans="1:6" ht="18.75" customHeight="1">
      <c r="A34" s="6" t="s">
        <v>37</v>
      </c>
      <c r="B34" s="44" t="s">
        <v>9</v>
      </c>
      <c r="C34" s="41"/>
      <c r="D34" s="41">
        <f>D35+D36+D37+D38+D40</f>
        <v>174.8</v>
      </c>
      <c r="E34" s="41"/>
      <c r="F34" s="41"/>
    </row>
    <row r="35" spans="1:6" ht="17.25" customHeight="1">
      <c r="A35" s="10" t="s">
        <v>38</v>
      </c>
      <c r="B35" s="7" t="s">
        <v>9</v>
      </c>
      <c r="C35" s="8"/>
      <c r="D35" s="8">
        <v>0</v>
      </c>
      <c r="E35" s="41"/>
      <c r="F35" s="41"/>
    </row>
    <row r="36" spans="1:6" ht="18.75" customHeight="1">
      <c r="A36" s="10" t="s">
        <v>39</v>
      </c>
      <c r="B36" s="7" t="s">
        <v>9</v>
      </c>
      <c r="C36" s="8"/>
      <c r="D36" s="8">
        <v>76.8</v>
      </c>
      <c r="E36" s="41"/>
      <c r="F36" s="41"/>
    </row>
    <row r="37" spans="1:6" ht="18" customHeight="1">
      <c r="A37" s="10" t="s">
        <v>40</v>
      </c>
      <c r="B37" s="7" t="s">
        <v>9</v>
      </c>
      <c r="C37" s="8"/>
      <c r="D37" s="8">
        <v>0</v>
      </c>
      <c r="E37" s="41"/>
      <c r="F37" s="41"/>
    </row>
    <row r="38" spans="1:6" ht="18" customHeight="1">
      <c r="A38" s="10" t="s">
        <v>41</v>
      </c>
      <c r="B38" s="7" t="s">
        <v>9</v>
      </c>
      <c r="C38" s="8"/>
      <c r="D38" s="8">
        <f>D39</f>
        <v>89.2</v>
      </c>
      <c r="E38" s="41"/>
      <c r="F38" s="41"/>
    </row>
    <row r="39" spans="1:6" ht="17.25" customHeight="1">
      <c r="A39" s="13" t="s">
        <v>42</v>
      </c>
      <c r="B39" s="7" t="s">
        <v>9</v>
      </c>
      <c r="C39" s="8"/>
      <c r="D39" s="9">
        <v>89.2</v>
      </c>
      <c r="E39" s="41"/>
      <c r="F39" s="41"/>
    </row>
    <row r="40" spans="1:6" ht="15.75" customHeight="1">
      <c r="A40" s="10" t="s">
        <v>43</v>
      </c>
      <c r="B40" s="7" t="s">
        <v>9</v>
      </c>
      <c r="C40" s="8"/>
      <c r="D40" s="9">
        <f>D41</f>
        <v>8.8</v>
      </c>
      <c r="E40" s="41"/>
      <c r="F40" s="41"/>
    </row>
    <row r="41" spans="1:6" ht="15.75" customHeight="1">
      <c r="A41" s="13" t="s">
        <v>44</v>
      </c>
      <c r="B41" s="7" t="s">
        <v>9</v>
      </c>
      <c r="C41" s="8"/>
      <c r="D41" s="9">
        <v>8.8</v>
      </c>
      <c r="E41" s="41"/>
      <c r="F41" s="41"/>
    </row>
    <row r="42" spans="1:6" ht="19.5" customHeight="1">
      <c r="A42" s="17" t="s">
        <v>45</v>
      </c>
      <c r="B42" s="44" t="s">
        <v>9</v>
      </c>
      <c r="C42" s="41"/>
      <c r="D42" s="49">
        <v>5748.9</v>
      </c>
      <c r="E42" s="41"/>
      <c r="F42" s="41"/>
    </row>
    <row r="43" spans="1:6" ht="18" customHeight="1">
      <c r="A43" s="17" t="s">
        <v>46</v>
      </c>
      <c r="B43" s="44" t="s">
        <v>9</v>
      </c>
      <c r="C43" s="42"/>
      <c r="D43" s="42">
        <v>1066.7</v>
      </c>
      <c r="E43" s="41"/>
      <c r="F43" s="41"/>
    </row>
    <row r="44" spans="1:6" ht="18" customHeight="1">
      <c r="A44" s="6" t="s">
        <v>47</v>
      </c>
      <c r="B44" s="44" t="s">
        <v>9</v>
      </c>
      <c r="C44" s="41"/>
      <c r="D44" s="41">
        <f>D42+D43</f>
        <v>6815.599999999999</v>
      </c>
      <c r="E44" s="41"/>
      <c r="F44" s="41"/>
    </row>
    <row r="45" spans="1:7" ht="18" customHeight="1">
      <c r="A45" s="17" t="s">
        <v>48</v>
      </c>
      <c r="B45" s="40" t="s">
        <v>49</v>
      </c>
      <c r="C45" s="54"/>
      <c r="D45" s="54">
        <v>10.89</v>
      </c>
      <c r="E45" s="41"/>
      <c r="F45" s="41"/>
      <c r="G45" s="20"/>
    </row>
    <row r="46" spans="1:6" ht="18.75" customHeight="1">
      <c r="A46" s="17" t="s">
        <v>50</v>
      </c>
      <c r="B46" s="40" t="s">
        <v>49</v>
      </c>
      <c r="C46" s="54"/>
      <c r="D46" s="54">
        <v>0.7099</v>
      </c>
      <c r="E46" s="41"/>
      <c r="F46" s="41"/>
    </row>
    <row r="47" spans="1:6" ht="31.5" customHeight="1">
      <c r="A47" s="21" t="s">
        <v>51</v>
      </c>
      <c r="B47" s="40" t="s">
        <v>52</v>
      </c>
      <c r="C47" s="55"/>
      <c r="D47" s="55">
        <v>6.744</v>
      </c>
      <c r="E47" s="41"/>
      <c r="F47" s="41"/>
    </row>
    <row r="48" spans="1:6" ht="18.75" customHeight="1">
      <c r="A48" s="17" t="s">
        <v>53</v>
      </c>
      <c r="B48" s="40" t="s">
        <v>54</v>
      </c>
      <c r="C48" s="56"/>
      <c r="D48" s="56">
        <f>D44/D45/1000</f>
        <v>0.6258585858585858</v>
      </c>
      <c r="E48" s="41"/>
      <c r="F48" s="41"/>
    </row>
    <row r="49" spans="1:6" ht="18.75" customHeight="1">
      <c r="A49" s="24" t="s">
        <v>55</v>
      </c>
      <c r="B49" s="40"/>
      <c r="C49" s="57"/>
      <c r="D49" s="57"/>
      <c r="E49" s="41"/>
      <c r="F49" s="41"/>
    </row>
    <row r="50" spans="1:6" ht="33.75" customHeight="1">
      <c r="A50" s="26" t="s">
        <v>56</v>
      </c>
      <c r="B50" s="44" t="s">
        <v>57</v>
      </c>
      <c r="C50" s="43"/>
      <c r="D50" s="43">
        <v>5807.63</v>
      </c>
      <c r="E50" s="41"/>
      <c r="F50" s="41"/>
    </row>
    <row r="51" spans="1:6" ht="33" customHeight="1">
      <c r="A51" s="28" t="s">
        <v>58</v>
      </c>
      <c r="B51" s="44" t="s">
        <v>59</v>
      </c>
      <c r="C51" s="58"/>
      <c r="D51" s="58">
        <v>7.55</v>
      </c>
      <c r="E51" s="41"/>
      <c r="F51" s="41"/>
    </row>
  </sheetData>
  <sheetProtection/>
  <mergeCells count="5">
    <mergeCell ref="A3:F3"/>
    <mergeCell ref="A4:A5"/>
    <mergeCell ref="B4:B5"/>
    <mergeCell ref="C4:F4"/>
    <mergeCell ref="A1:F1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53"/>
  <sheetViews>
    <sheetView zoomScalePageLayoutView="0" workbookViewId="0" topLeftCell="A1">
      <selection activeCell="I51" sqref="I51"/>
    </sheetView>
  </sheetViews>
  <sheetFormatPr defaultColWidth="9.140625" defaultRowHeight="12.75"/>
  <cols>
    <col min="1" max="1" width="47.140625" style="4" customWidth="1"/>
    <col min="2" max="2" width="16.8515625" style="4" customWidth="1"/>
    <col min="3" max="3" width="19.28125" style="4" customWidth="1"/>
    <col min="4" max="4" width="22.7109375" style="4" customWidth="1"/>
    <col min="5" max="5" width="19.00390625" style="4" customWidth="1"/>
    <col min="6" max="6" width="11.7109375" style="4" customWidth="1"/>
    <col min="7" max="7" width="9.140625" style="4" customWidth="1"/>
    <col min="8" max="10" width="9.140625" style="2" customWidth="1"/>
    <col min="11" max="18" width="9.140625" style="3" customWidth="1"/>
  </cols>
  <sheetData>
    <row r="1" spans="1:7" ht="25.5" customHeight="1">
      <c r="A1" s="85" t="s">
        <v>0</v>
      </c>
      <c r="B1" s="85"/>
      <c r="C1" s="85"/>
      <c r="D1" s="85"/>
      <c r="E1" s="85"/>
      <c r="F1" s="85"/>
      <c r="G1" s="1"/>
    </row>
    <row r="3" spans="1:6" ht="16.5">
      <c r="A3" s="87"/>
      <c r="B3" s="87"/>
      <c r="C3" s="87"/>
      <c r="D3" s="87"/>
      <c r="E3" s="87"/>
      <c r="F3" s="87"/>
    </row>
    <row r="4" spans="1:6" ht="16.5">
      <c r="A4" s="82" t="s">
        <v>1</v>
      </c>
      <c r="B4" s="83" t="s">
        <v>2</v>
      </c>
      <c r="C4" s="86" t="s">
        <v>79</v>
      </c>
      <c r="D4" s="86"/>
      <c r="E4" s="86"/>
      <c r="F4" s="86"/>
    </row>
    <row r="5" spans="1:6" ht="34.5" customHeight="1">
      <c r="A5" s="82"/>
      <c r="B5" s="84"/>
      <c r="C5" s="5" t="s">
        <v>4</v>
      </c>
      <c r="D5" s="5" t="s">
        <v>5</v>
      </c>
      <c r="E5" s="5" t="s">
        <v>6</v>
      </c>
      <c r="F5" s="5" t="s">
        <v>7</v>
      </c>
    </row>
    <row r="6" spans="1:6" ht="17.25" customHeight="1">
      <c r="A6" s="6" t="s">
        <v>8</v>
      </c>
      <c r="B6" s="44" t="s">
        <v>9</v>
      </c>
      <c r="C6" s="41">
        <v>4142.3</v>
      </c>
      <c r="D6" s="42">
        <v>4213</v>
      </c>
      <c r="E6" s="41">
        <v>1702.7</v>
      </c>
      <c r="F6" s="43">
        <v>167.83</v>
      </c>
    </row>
    <row r="7" spans="1:6" ht="17.25" customHeight="1">
      <c r="A7" s="6" t="s">
        <v>10</v>
      </c>
      <c r="B7" s="44" t="s">
        <v>9</v>
      </c>
      <c r="C7" s="41">
        <v>1260</v>
      </c>
      <c r="D7" s="42">
        <f>D6*0.304</f>
        <v>1280.752</v>
      </c>
      <c r="E7" s="41">
        <v>517.6</v>
      </c>
      <c r="F7" s="43">
        <v>167.83</v>
      </c>
    </row>
    <row r="8" spans="1:6" ht="18.75" customHeight="1">
      <c r="A8" s="6" t="s">
        <v>11</v>
      </c>
      <c r="B8" s="44" t="s">
        <v>9</v>
      </c>
      <c r="C8" s="41">
        <v>49.7</v>
      </c>
      <c r="D8" s="41">
        <v>75.8</v>
      </c>
      <c r="E8" s="41">
        <v>30.6</v>
      </c>
      <c r="F8" s="43">
        <v>167.83</v>
      </c>
    </row>
    <row r="9" spans="1:6" ht="18" customHeight="1">
      <c r="A9" s="6" t="s">
        <v>12</v>
      </c>
      <c r="B9" s="44" t="s">
        <v>9</v>
      </c>
      <c r="C9" s="41">
        <v>95.7</v>
      </c>
      <c r="D9" s="42">
        <v>54</v>
      </c>
      <c r="E9" s="41">
        <v>21.8</v>
      </c>
      <c r="F9" s="43">
        <v>167.83</v>
      </c>
    </row>
    <row r="10" spans="1:18" s="2" customFormat="1" ht="19.5" customHeight="1">
      <c r="A10" s="6" t="s">
        <v>13</v>
      </c>
      <c r="B10" s="44" t="s">
        <v>9</v>
      </c>
      <c r="C10" s="41">
        <v>15</v>
      </c>
      <c r="D10" s="41">
        <v>0</v>
      </c>
      <c r="E10" s="41">
        <v>0</v>
      </c>
      <c r="F10" s="43"/>
      <c r="G10" s="4"/>
      <c r="K10" s="3"/>
      <c r="L10" s="3"/>
      <c r="M10" s="3"/>
      <c r="N10" s="3"/>
      <c r="O10" s="3"/>
      <c r="P10" s="3"/>
      <c r="Q10" s="3"/>
      <c r="R10" s="3"/>
    </row>
    <row r="11" spans="1:18" s="2" customFormat="1" ht="19.5" customHeight="1">
      <c r="A11" s="6" t="s">
        <v>81</v>
      </c>
      <c r="B11" s="44" t="s">
        <v>9</v>
      </c>
      <c r="C11" s="41">
        <v>7.6</v>
      </c>
      <c r="D11" s="41">
        <v>0</v>
      </c>
      <c r="E11" s="41">
        <v>0</v>
      </c>
      <c r="F11" s="43"/>
      <c r="G11" s="4"/>
      <c r="K11" s="3"/>
      <c r="L11" s="3"/>
      <c r="M11" s="3"/>
      <c r="N11" s="3"/>
      <c r="O11" s="3"/>
      <c r="P11" s="3"/>
      <c r="Q11" s="3"/>
      <c r="R11" s="3"/>
    </row>
    <row r="12" spans="1:18" s="2" customFormat="1" ht="34.5" customHeight="1">
      <c r="A12" s="6" t="s">
        <v>14</v>
      </c>
      <c r="B12" s="44" t="s">
        <v>9</v>
      </c>
      <c r="C12" s="42">
        <f>C13+C14</f>
        <v>457</v>
      </c>
      <c r="D12" s="42">
        <f>D13+D14</f>
        <v>696.7</v>
      </c>
      <c r="E12" s="42">
        <f>E13+E14</f>
        <v>281.5</v>
      </c>
      <c r="F12" s="43">
        <v>167.83</v>
      </c>
      <c r="G12" s="4"/>
      <c r="K12" s="3"/>
      <c r="L12" s="3"/>
      <c r="M12" s="3"/>
      <c r="N12" s="3"/>
      <c r="O12" s="3"/>
      <c r="P12" s="3"/>
      <c r="Q12" s="3"/>
      <c r="R12" s="3"/>
    </row>
    <row r="13" spans="1:18" s="2" customFormat="1" ht="18" customHeight="1">
      <c r="A13" s="10" t="s">
        <v>15</v>
      </c>
      <c r="B13" s="7" t="s">
        <v>9</v>
      </c>
      <c r="C13" s="8">
        <v>100</v>
      </c>
      <c r="D13" s="9">
        <v>151.5</v>
      </c>
      <c r="E13" s="8">
        <v>61.2</v>
      </c>
      <c r="F13" s="27">
        <v>167.83</v>
      </c>
      <c r="G13" s="4"/>
      <c r="K13" s="3"/>
      <c r="L13" s="3"/>
      <c r="M13" s="3"/>
      <c r="N13" s="3"/>
      <c r="O13" s="3"/>
      <c r="P13" s="3"/>
      <c r="Q13" s="3"/>
      <c r="R13" s="3"/>
    </row>
    <row r="14" spans="1:18" s="2" customFormat="1" ht="18" customHeight="1">
      <c r="A14" s="10" t="s">
        <v>16</v>
      </c>
      <c r="B14" s="7" t="s">
        <v>9</v>
      </c>
      <c r="C14" s="8">
        <v>357</v>
      </c>
      <c r="D14" s="9">
        <v>545.2</v>
      </c>
      <c r="E14" s="8">
        <v>220.3</v>
      </c>
      <c r="F14" s="27">
        <v>167.83</v>
      </c>
      <c r="G14" s="4"/>
      <c r="K14" s="3"/>
      <c r="L14" s="3"/>
      <c r="M14" s="3"/>
      <c r="N14" s="3"/>
      <c r="O14" s="3"/>
      <c r="P14" s="3"/>
      <c r="Q14" s="3"/>
      <c r="R14" s="3"/>
    </row>
    <row r="15" spans="1:18" s="2" customFormat="1" ht="18.75" customHeight="1">
      <c r="A15" s="6" t="s">
        <v>17</v>
      </c>
      <c r="B15" s="44" t="s">
        <v>9</v>
      </c>
      <c r="C15" s="49">
        <f>C16+C17+C18+C19+C25+C29+C30+C31+C32</f>
        <v>4562.7</v>
      </c>
      <c r="D15" s="49">
        <f>D16+D17+D18+D19+D25+D29+D30+D31+D32</f>
        <v>2297.9</v>
      </c>
      <c r="E15" s="49">
        <f>E16+E17+E18+E19+E25+E29+E30+E31+E32</f>
        <v>529.6</v>
      </c>
      <c r="F15" s="50">
        <v>129.95</v>
      </c>
      <c r="G15" s="4"/>
      <c r="K15" s="3"/>
      <c r="L15" s="3"/>
      <c r="M15" s="3"/>
      <c r="N15" s="3"/>
      <c r="O15" s="3"/>
      <c r="P15" s="3"/>
      <c r="Q15" s="3"/>
      <c r="R15" s="3"/>
    </row>
    <row r="16" spans="1:18" s="2" customFormat="1" ht="16.5">
      <c r="A16" s="10" t="s">
        <v>18</v>
      </c>
      <c r="B16" s="7" t="s">
        <v>9</v>
      </c>
      <c r="C16" s="8">
        <v>53.3</v>
      </c>
      <c r="D16" s="8">
        <v>81.4</v>
      </c>
      <c r="E16" s="8">
        <v>32.9</v>
      </c>
      <c r="F16" s="27">
        <v>167.83</v>
      </c>
      <c r="G16" s="4"/>
      <c r="K16" s="3"/>
      <c r="L16" s="3"/>
      <c r="M16" s="3"/>
      <c r="N16" s="3"/>
      <c r="O16" s="3"/>
      <c r="P16" s="3"/>
      <c r="Q16" s="3"/>
      <c r="R16" s="3"/>
    </row>
    <row r="17" spans="1:18" s="2" customFormat="1" ht="18.75" customHeight="1">
      <c r="A17" s="10" t="s">
        <v>19</v>
      </c>
      <c r="B17" s="7" t="s">
        <v>9</v>
      </c>
      <c r="C17" s="8">
        <v>105</v>
      </c>
      <c r="D17" s="8">
        <v>160.3</v>
      </c>
      <c r="E17" s="8">
        <v>64.8</v>
      </c>
      <c r="F17" s="27">
        <v>167.83</v>
      </c>
      <c r="G17" s="4"/>
      <c r="K17" s="3"/>
      <c r="L17" s="3"/>
      <c r="M17" s="3"/>
      <c r="N17" s="3"/>
      <c r="O17" s="3"/>
      <c r="P17" s="3"/>
      <c r="Q17" s="3"/>
      <c r="R17" s="3"/>
    </row>
    <row r="18" spans="1:18" s="4" customFormat="1" ht="50.25" customHeight="1">
      <c r="A18" s="11" t="s">
        <v>20</v>
      </c>
      <c r="B18" s="7" t="s">
        <v>9</v>
      </c>
      <c r="C18" s="8">
        <v>402.2</v>
      </c>
      <c r="D18" s="8">
        <v>518.1</v>
      </c>
      <c r="E18" s="8">
        <v>209.4</v>
      </c>
      <c r="F18" s="27">
        <v>167.83</v>
      </c>
      <c r="H18" s="2"/>
      <c r="I18" s="2"/>
      <c r="J18" s="2"/>
      <c r="K18" s="3"/>
      <c r="L18" s="3"/>
      <c r="M18" s="3"/>
      <c r="N18" s="3"/>
      <c r="O18" s="3"/>
      <c r="P18" s="3"/>
      <c r="Q18" s="3"/>
      <c r="R18" s="3"/>
    </row>
    <row r="19" spans="1:18" s="4" customFormat="1" ht="20.25" customHeight="1">
      <c r="A19" s="11" t="s">
        <v>21</v>
      </c>
      <c r="B19" s="7" t="s">
        <v>9</v>
      </c>
      <c r="C19" s="8">
        <f>C20+C21+C22+C23+C24</f>
        <v>214.9</v>
      </c>
      <c r="D19" s="8">
        <f>D20+D21+D22+D23+D24</f>
        <v>399.9</v>
      </c>
      <c r="E19" s="8">
        <f>E20+E21+E22+E23+E24</f>
        <v>161.6</v>
      </c>
      <c r="F19" s="27">
        <v>167.83</v>
      </c>
      <c r="H19" s="2"/>
      <c r="I19" s="2"/>
      <c r="J19" s="2"/>
      <c r="K19" s="3"/>
      <c r="L19" s="3"/>
      <c r="M19" s="3"/>
      <c r="N19" s="3"/>
      <c r="O19" s="3"/>
      <c r="P19" s="3"/>
      <c r="Q19" s="3"/>
      <c r="R19" s="3"/>
    </row>
    <row r="20" spans="1:18" s="4" customFormat="1" ht="20.25" customHeight="1">
      <c r="A20" s="11" t="s">
        <v>91</v>
      </c>
      <c r="B20" s="7" t="s">
        <v>9</v>
      </c>
      <c r="C20" s="8">
        <v>10</v>
      </c>
      <c r="D20" s="8">
        <v>0</v>
      </c>
      <c r="E20" s="8">
        <v>0</v>
      </c>
      <c r="F20" s="27"/>
      <c r="H20" s="2"/>
      <c r="I20" s="2"/>
      <c r="J20" s="2"/>
      <c r="K20" s="3"/>
      <c r="L20" s="3"/>
      <c r="M20" s="3"/>
      <c r="N20" s="3"/>
      <c r="O20" s="3"/>
      <c r="P20" s="3"/>
      <c r="Q20" s="3"/>
      <c r="R20" s="3"/>
    </row>
    <row r="21" spans="1:18" s="4" customFormat="1" ht="19.5" customHeight="1">
      <c r="A21" s="12" t="s">
        <v>23</v>
      </c>
      <c r="B21" s="7" t="s">
        <v>9</v>
      </c>
      <c r="C21" s="8">
        <v>115.3</v>
      </c>
      <c r="D21" s="8">
        <v>292.7</v>
      </c>
      <c r="E21" s="8">
        <v>118.3</v>
      </c>
      <c r="F21" s="27">
        <v>167.83</v>
      </c>
      <c r="H21" s="2"/>
      <c r="I21" s="2"/>
      <c r="J21" s="2"/>
      <c r="K21" s="3"/>
      <c r="L21" s="3"/>
      <c r="M21" s="3"/>
      <c r="N21" s="3"/>
      <c r="O21" s="3"/>
      <c r="P21" s="3"/>
      <c r="Q21" s="3"/>
      <c r="R21" s="3"/>
    </row>
    <row r="22" spans="1:18" s="4" customFormat="1" ht="34.5" customHeight="1">
      <c r="A22" s="12" t="s">
        <v>24</v>
      </c>
      <c r="B22" s="7" t="s">
        <v>9</v>
      </c>
      <c r="C22" s="8">
        <v>14</v>
      </c>
      <c r="D22" s="9">
        <v>30</v>
      </c>
      <c r="E22" s="8">
        <v>12.1</v>
      </c>
      <c r="F22" s="27">
        <v>167.83</v>
      </c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</row>
    <row r="23" spans="1:18" s="4" customFormat="1" ht="18.75" customHeight="1">
      <c r="A23" s="12" t="s">
        <v>25</v>
      </c>
      <c r="B23" s="7" t="s">
        <v>9</v>
      </c>
      <c r="C23" s="8">
        <v>25</v>
      </c>
      <c r="D23" s="9">
        <v>0</v>
      </c>
      <c r="E23" s="8">
        <v>0</v>
      </c>
      <c r="F23" s="27"/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</row>
    <row r="24" spans="1:18" s="4" customFormat="1" ht="52.5" customHeight="1">
      <c r="A24" s="12" t="s">
        <v>26</v>
      </c>
      <c r="B24" s="7" t="s">
        <v>9</v>
      </c>
      <c r="C24" s="8">
        <v>50.6</v>
      </c>
      <c r="D24" s="9">
        <v>77.2</v>
      </c>
      <c r="E24" s="8">
        <v>31.2</v>
      </c>
      <c r="F24" s="27">
        <v>167.83</v>
      </c>
      <c r="H24" s="2"/>
      <c r="I24" s="2"/>
      <c r="J24" s="2"/>
      <c r="K24" s="3"/>
      <c r="L24" s="3"/>
      <c r="M24" s="3"/>
      <c r="N24" s="3"/>
      <c r="O24" s="3"/>
      <c r="P24" s="3"/>
      <c r="Q24" s="3"/>
      <c r="R24" s="3"/>
    </row>
    <row r="25" spans="1:18" s="4" customFormat="1" ht="17.25" customHeight="1">
      <c r="A25" s="10" t="s">
        <v>27</v>
      </c>
      <c r="B25" s="7" t="s">
        <v>9</v>
      </c>
      <c r="C25" s="8">
        <f>C26+C27+C28</f>
        <v>3657.3</v>
      </c>
      <c r="D25" s="8">
        <f>D26+D27+D28</f>
        <v>1138.2</v>
      </c>
      <c r="E25" s="8">
        <f>E26+E27+E28</f>
        <v>60.9</v>
      </c>
      <c r="F25" s="27">
        <v>105.65</v>
      </c>
      <c r="H25" s="2"/>
      <c r="I25" s="2"/>
      <c r="J25" s="2"/>
      <c r="K25" s="3"/>
      <c r="L25" s="3"/>
      <c r="M25" s="3"/>
      <c r="N25" s="3"/>
      <c r="O25" s="3"/>
      <c r="P25" s="3"/>
      <c r="Q25" s="3"/>
      <c r="R25" s="3"/>
    </row>
    <row r="26" spans="1:18" s="4" customFormat="1" ht="18.75" customHeight="1">
      <c r="A26" s="12" t="s">
        <v>28</v>
      </c>
      <c r="B26" s="7" t="s">
        <v>9</v>
      </c>
      <c r="C26" s="8">
        <v>3099.3</v>
      </c>
      <c r="D26" s="9">
        <v>584.2</v>
      </c>
      <c r="E26" s="8">
        <v>5.1</v>
      </c>
      <c r="F26" s="27">
        <v>100.88</v>
      </c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</row>
    <row r="27" spans="1:18" s="4" customFormat="1" ht="18" customHeight="1">
      <c r="A27" s="14" t="s">
        <v>29</v>
      </c>
      <c r="B27" s="7" t="s">
        <v>9</v>
      </c>
      <c r="C27" s="8">
        <v>432</v>
      </c>
      <c r="D27" s="8">
        <v>432</v>
      </c>
      <c r="E27" s="8">
        <v>38.9</v>
      </c>
      <c r="F27" s="27">
        <v>109.9</v>
      </c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</row>
    <row r="28" spans="1:18" s="4" customFormat="1" ht="18" customHeight="1">
      <c r="A28" s="12" t="s">
        <v>30</v>
      </c>
      <c r="B28" s="7" t="s">
        <v>9</v>
      </c>
      <c r="C28" s="8">
        <v>126</v>
      </c>
      <c r="D28" s="8">
        <v>122</v>
      </c>
      <c r="E28" s="8">
        <v>16.9</v>
      </c>
      <c r="F28" s="27">
        <v>116.08</v>
      </c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</row>
    <row r="29" spans="1:18" s="4" customFormat="1" ht="18" customHeight="1">
      <c r="A29" s="62" t="s">
        <v>83</v>
      </c>
      <c r="B29" s="7" t="s">
        <v>9</v>
      </c>
      <c r="C29" s="8">
        <v>30</v>
      </c>
      <c r="D29" s="8">
        <v>0</v>
      </c>
      <c r="E29" s="8">
        <v>0</v>
      </c>
      <c r="F29" s="27"/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</row>
    <row r="30" spans="1:18" s="4" customFormat="1" ht="18" customHeight="1">
      <c r="A30" s="62" t="s">
        <v>92</v>
      </c>
      <c r="B30" s="7" t="s">
        <v>9</v>
      </c>
      <c r="C30" s="8">
        <v>30</v>
      </c>
      <c r="D30" s="8">
        <v>0</v>
      </c>
      <c r="E30" s="8">
        <v>0</v>
      </c>
      <c r="F30" s="27"/>
      <c r="H30" s="2"/>
      <c r="I30" s="2"/>
      <c r="J30" s="2"/>
      <c r="K30" s="3"/>
      <c r="L30" s="3"/>
      <c r="M30" s="3"/>
      <c r="N30" s="3"/>
      <c r="O30" s="3"/>
      <c r="P30" s="3"/>
      <c r="Q30" s="3"/>
      <c r="R30" s="3"/>
    </row>
    <row r="31" spans="1:18" s="4" customFormat="1" ht="29.25" customHeight="1">
      <c r="A31" s="62" t="s">
        <v>93</v>
      </c>
      <c r="B31" s="7" t="s">
        <v>9</v>
      </c>
      <c r="C31" s="8">
        <v>10</v>
      </c>
      <c r="D31" s="8">
        <v>0</v>
      </c>
      <c r="E31" s="8">
        <v>0</v>
      </c>
      <c r="F31" s="27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</row>
    <row r="32" spans="1:18" s="4" customFormat="1" ht="18" customHeight="1">
      <c r="A32" s="62" t="s">
        <v>82</v>
      </c>
      <c r="B32" s="7" t="s">
        <v>9</v>
      </c>
      <c r="C32" s="8">
        <v>60</v>
      </c>
      <c r="D32" s="8">
        <v>0</v>
      </c>
      <c r="E32" s="8">
        <v>0</v>
      </c>
      <c r="F32" s="27"/>
      <c r="H32" s="2"/>
      <c r="I32" s="2"/>
      <c r="J32" s="2"/>
      <c r="K32" s="3"/>
      <c r="L32" s="3"/>
      <c r="M32" s="3"/>
      <c r="N32" s="3"/>
      <c r="O32" s="3"/>
      <c r="P32" s="3"/>
      <c r="Q32" s="3"/>
      <c r="R32" s="3"/>
    </row>
    <row r="33" spans="1:18" s="2" customFormat="1" ht="16.5">
      <c r="A33" s="6" t="s">
        <v>36</v>
      </c>
      <c r="B33" s="44" t="s">
        <v>9</v>
      </c>
      <c r="C33" s="41">
        <f>C6+C7+C8+C9+C10+C11+C12+C15</f>
        <v>10590</v>
      </c>
      <c r="D33" s="41">
        <f>D6+D7+D8+D9+D10+D11+D12+D15</f>
        <v>8618.152</v>
      </c>
      <c r="E33" s="41">
        <f>E6+E7+E8+E9+E10+E11+E12+E15</f>
        <v>3083.8</v>
      </c>
      <c r="F33" s="43">
        <v>155.73</v>
      </c>
      <c r="G33" s="4"/>
      <c r="K33" s="3"/>
      <c r="L33" s="3"/>
      <c r="M33" s="3"/>
      <c r="N33" s="3"/>
      <c r="O33" s="3"/>
      <c r="P33" s="3"/>
      <c r="Q33" s="3"/>
      <c r="R33" s="3"/>
    </row>
    <row r="34" spans="1:18" s="2" customFormat="1" ht="18.75" customHeight="1">
      <c r="A34" s="6" t="s">
        <v>37</v>
      </c>
      <c r="B34" s="44" t="s">
        <v>9</v>
      </c>
      <c r="C34" s="41">
        <f>C35+C36+C37+C39</f>
        <v>242.2</v>
      </c>
      <c r="D34" s="41">
        <f>D35+D36+D37+D39</f>
        <v>461.4</v>
      </c>
      <c r="E34" s="41">
        <f>E35+E36+E37+E39</f>
        <v>338.7</v>
      </c>
      <c r="F34" s="43">
        <v>375.83</v>
      </c>
      <c r="G34" s="4"/>
      <c r="K34" s="3"/>
      <c r="L34" s="3"/>
      <c r="M34" s="3"/>
      <c r="N34" s="3"/>
      <c r="O34" s="3"/>
      <c r="P34" s="3"/>
      <c r="Q34" s="3"/>
      <c r="R34" s="3"/>
    </row>
    <row r="35" spans="1:18" s="2" customFormat="1" ht="18.75" customHeight="1">
      <c r="A35" s="10" t="s">
        <v>39</v>
      </c>
      <c r="B35" s="7" t="s">
        <v>9</v>
      </c>
      <c r="C35" s="8">
        <v>84.5</v>
      </c>
      <c r="D35" s="8">
        <v>63.7</v>
      </c>
      <c r="E35" s="8">
        <v>25.8</v>
      </c>
      <c r="F35" s="27">
        <v>167.83</v>
      </c>
      <c r="G35" s="4"/>
      <c r="K35" s="3"/>
      <c r="L35" s="3"/>
      <c r="M35" s="3"/>
      <c r="N35" s="3"/>
      <c r="O35" s="3"/>
      <c r="P35" s="3"/>
      <c r="Q35" s="3"/>
      <c r="R35" s="3"/>
    </row>
    <row r="36" spans="1:18" s="2" customFormat="1" ht="18" customHeight="1">
      <c r="A36" s="10" t="s">
        <v>40</v>
      </c>
      <c r="B36" s="7" t="s">
        <v>9</v>
      </c>
      <c r="C36" s="8">
        <v>50</v>
      </c>
      <c r="D36" s="8">
        <v>0</v>
      </c>
      <c r="E36" s="8">
        <v>0</v>
      </c>
      <c r="F36" s="27"/>
      <c r="G36" s="4"/>
      <c r="K36" s="3"/>
      <c r="L36" s="3"/>
      <c r="M36" s="3"/>
      <c r="N36" s="3"/>
      <c r="O36" s="3"/>
      <c r="P36" s="3"/>
      <c r="Q36" s="3"/>
      <c r="R36" s="3"/>
    </row>
    <row r="37" spans="1:18" s="2" customFormat="1" ht="18" customHeight="1">
      <c r="A37" s="10" t="s">
        <v>41</v>
      </c>
      <c r="B37" s="7" t="s">
        <v>9</v>
      </c>
      <c r="C37" s="8">
        <f>C38</f>
        <v>98</v>
      </c>
      <c r="D37" s="8">
        <f>D38</f>
        <v>131</v>
      </c>
      <c r="E37" s="8">
        <f>E38</f>
        <v>52.9</v>
      </c>
      <c r="F37" s="27">
        <v>167.83</v>
      </c>
      <c r="G37" s="4"/>
      <c r="K37" s="3"/>
      <c r="L37" s="3"/>
      <c r="M37" s="3"/>
      <c r="N37" s="3"/>
      <c r="O37" s="3"/>
      <c r="P37" s="3"/>
      <c r="Q37" s="3"/>
      <c r="R37" s="3"/>
    </row>
    <row r="38" spans="1:18" s="2" customFormat="1" ht="17.25" customHeight="1">
      <c r="A38" s="13" t="s">
        <v>42</v>
      </c>
      <c r="B38" s="7" t="s">
        <v>9</v>
      </c>
      <c r="C38" s="8">
        <v>98</v>
      </c>
      <c r="D38" s="9">
        <v>131</v>
      </c>
      <c r="E38" s="8">
        <v>52.9</v>
      </c>
      <c r="F38" s="27">
        <v>167.83</v>
      </c>
      <c r="G38" s="4"/>
      <c r="K38" s="3"/>
      <c r="L38" s="3"/>
      <c r="M38" s="3"/>
      <c r="N38" s="3"/>
      <c r="O38" s="3"/>
      <c r="P38" s="3"/>
      <c r="Q38" s="3"/>
      <c r="R38" s="3"/>
    </row>
    <row r="39" spans="1:18" s="2" customFormat="1" ht="15.75" customHeight="1">
      <c r="A39" s="10" t="s">
        <v>43</v>
      </c>
      <c r="B39" s="7" t="s">
        <v>9</v>
      </c>
      <c r="C39" s="8">
        <f>C41+C40</f>
        <v>9.7</v>
      </c>
      <c r="D39" s="8">
        <f>D41+D40</f>
        <v>266.7</v>
      </c>
      <c r="E39" s="8">
        <f>E41+E40</f>
        <v>260</v>
      </c>
      <c r="F39" s="27">
        <v>3951.11</v>
      </c>
      <c r="G39" s="4"/>
      <c r="K39" s="3"/>
      <c r="L39" s="3"/>
      <c r="M39" s="3"/>
      <c r="N39" s="3"/>
      <c r="O39" s="3"/>
      <c r="P39" s="3"/>
      <c r="Q39" s="3"/>
      <c r="R39" s="3"/>
    </row>
    <row r="40" spans="1:18" s="2" customFormat="1" ht="15.75" customHeight="1">
      <c r="A40" s="13" t="s">
        <v>85</v>
      </c>
      <c r="B40" s="7" t="s">
        <v>9</v>
      </c>
      <c r="C40" s="8">
        <v>7.5</v>
      </c>
      <c r="D40" s="9">
        <v>266.7</v>
      </c>
      <c r="E40" s="8">
        <v>260</v>
      </c>
      <c r="F40" s="27">
        <v>3951.11</v>
      </c>
      <c r="G40" s="4"/>
      <c r="K40" s="3"/>
      <c r="L40" s="3"/>
      <c r="M40" s="3"/>
      <c r="N40" s="3"/>
      <c r="O40" s="3"/>
      <c r="P40" s="3"/>
      <c r="Q40" s="3"/>
      <c r="R40" s="3"/>
    </row>
    <row r="41" spans="1:18" s="2" customFormat="1" ht="15.75" customHeight="1">
      <c r="A41" s="13" t="s">
        <v>86</v>
      </c>
      <c r="B41" s="7" t="s">
        <v>9</v>
      </c>
      <c r="C41" s="8">
        <v>2.2</v>
      </c>
      <c r="D41" s="9">
        <v>0</v>
      </c>
      <c r="E41" s="8">
        <v>0</v>
      </c>
      <c r="F41" s="27"/>
      <c r="G41" s="4"/>
      <c r="K41" s="3"/>
      <c r="L41" s="3"/>
      <c r="M41" s="3"/>
      <c r="N41" s="3"/>
      <c r="O41" s="3"/>
      <c r="P41" s="3"/>
      <c r="Q41" s="3"/>
      <c r="R41" s="3"/>
    </row>
    <row r="42" spans="1:18" s="2" customFormat="1" ht="30" customHeight="1">
      <c r="A42" s="53" t="s">
        <v>94</v>
      </c>
      <c r="B42" s="44" t="s">
        <v>9</v>
      </c>
      <c r="C42" s="41">
        <v>0</v>
      </c>
      <c r="D42" s="42">
        <v>0</v>
      </c>
      <c r="E42" s="41">
        <v>-92</v>
      </c>
      <c r="F42" s="43">
        <v>0</v>
      </c>
      <c r="G42" s="4"/>
      <c r="K42" s="3"/>
      <c r="L42" s="3"/>
      <c r="M42" s="3"/>
      <c r="N42" s="3"/>
      <c r="O42" s="3"/>
      <c r="P42" s="3"/>
      <c r="Q42" s="3"/>
      <c r="R42" s="3"/>
    </row>
    <row r="43" spans="1:18" s="2" customFormat="1" ht="17.25" customHeight="1">
      <c r="A43" s="53" t="s">
        <v>87</v>
      </c>
      <c r="B43" s="44" t="s">
        <v>9</v>
      </c>
      <c r="C43" s="41">
        <v>5777.6</v>
      </c>
      <c r="D43" s="42">
        <v>6393.7</v>
      </c>
      <c r="E43" s="41">
        <v>2584.1</v>
      </c>
      <c r="F43" s="43">
        <v>167.83</v>
      </c>
      <c r="G43" s="4"/>
      <c r="I43" s="60"/>
      <c r="K43" s="3"/>
      <c r="L43" s="3"/>
      <c r="M43" s="3"/>
      <c r="N43" s="3"/>
      <c r="O43" s="3"/>
      <c r="P43" s="3"/>
      <c r="Q43" s="3"/>
      <c r="R43" s="3"/>
    </row>
    <row r="44" spans="1:18" s="2" customFormat="1" ht="17.25" customHeight="1">
      <c r="A44" s="53" t="s">
        <v>88</v>
      </c>
      <c r="B44" s="44" t="s">
        <v>9</v>
      </c>
      <c r="C44" s="41">
        <f>C7+C11+C26+C27+C28+C31+C32+C39</f>
        <v>5004.599999999999</v>
      </c>
      <c r="D44" s="41">
        <f>D7+D11+D26+D27+D28+D31+D32+D39</f>
        <v>2685.652</v>
      </c>
      <c r="E44" s="41">
        <v>746.5</v>
      </c>
      <c r="F44" s="43">
        <v>138.49</v>
      </c>
      <c r="G44" s="4"/>
      <c r="K44" s="3"/>
      <c r="L44" s="3"/>
      <c r="M44" s="3"/>
      <c r="N44" s="3"/>
      <c r="O44" s="3"/>
      <c r="P44" s="3"/>
      <c r="Q44" s="3"/>
      <c r="R44" s="3"/>
    </row>
    <row r="45" spans="1:18" s="2" customFormat="1" ht="17.25" customHeight="1">
      <c r="A45" s="53" t="s">
        <v>89</v>
      </c>
      <c r="B45" s="44" t="s">
        <v>9</v>
      </c>
      <c r="C45" s="41">
        <v>204.9</v>
      </c>
      <c r="D45" s="41">
        <v>78.8</v>
      </c>
      <c r="E45" s="41">
        <v>78.8</v>
      </c>
      <c r="F45" s="43"/>
      <c r="G45" s="4"/>
      <c r="K45" s="3"/>
      <c r="L45" s="3"/>
      <c r="M45" s="3"/>
      <c r="N45" s="3"/>
      <c r="O45" s="3"/>
      <c r="P45" s="3"/>
      <c r="Q45" s="3"/>
      <c r="R45" s="3"/>
    </row>
    <row r="46" spans="1:18" s="2" customFormat="1" ht="19.5" customHeight="1">
      <c r="A46" s="17" t="s">
        <v>45</v>
      </c>
      <c r="B46" s="44" t="s">
        <v>9</v>
      </c>
      <c r="C46" s="41">
        <v>11037.1</v>
      </c>
      <c r="D46" s="41">
        <v>9158.2</v>
      </c>
      <c r="E46" s="41">
        <v>3409.3</v>
      </c>
      <c r="F46" s="43">
        <v>159.3</v>
      </c>
      <c r="G46" s="4"/>
      <c r="K46" s="3"/>
      <c r="L46" s="3"/>
      <c r="M46" s="3"/>
      <c r="N46" s="3"/>
      <c r="O46" s="3"/>
      <c r="P46" s="3"/>
      <c r="Q46" s="3"/>
      <c r="R46" s="3"/>
    </row>
    <row r="47" spans="1:18" s="2" customFormat="1" ht="18" customHeight="1">
      <c r="A47" s="17" t="s">
        <v>46</v>
      </c>
      <c r="B47" s="44" t="s">
        <v>9</v>
      </c>
      <c r="C47" s="42">
        <v>1173.4</v>
      </c>
      <c r="D47" s="42">
        <v>1092.5</v>
      </c>
      <c r="E47" s="41">
        <v>25.8</v>
      </c>
      <c r="F47" s="43">
        <v>102.42</v>
      </c>
      <c r="G47" s="4"/>
      <c r="K47" s="3"/>
      <c r="L47" s="3"/>
      <c r="M47" s="3"/>
      <c r="N47" s="3"/>
      <c r="O47" s="3"/>
      <c r="P47" s="3"/>
      <c r="Q47" s="3"/>
      <c r="R47" s="3"/>
    </row>
    <row r="48" spans="1:18" s="2" customFormat="1" ht="18" customHeight="1">
      <c r="A48" s="6" t="s">
        <v>47</v>
      </c>
      <c r="B48" s="44" t="s">
        <v>9</v>
      </c>
      <c r="C48" s="41">
        <f>C46+C47</f>
        <v>12210.5</v>
      </c>
      <c r="D48" s="41">
        <f>D46+D47</f>
        <v>10250.7</v>
      </c>
      <c r="E48" s="41">
        <f>E46+E47</f>
        <v>3435.1000000000004</v>
      </c>
      <c r="F48" s="43">
        <v>150.4</v>
      </c>
      <c r="G48" s="4"/>
      <c r="K48" s="3"/>
      <c r="L48" s="3"/>
      <c r="M48" s="3"/>
      <c r="N48" s="3"/>
      <c r="O48" s="3"/>
      <c r="P48" s="3"/>
      <c r="Q48" s="3"/>
      <c r="R48" s="3"/>
    </row>
    <row r="49" spans="1:18" s="2" customFormat="1" ht="18" customHeight="1">
      <c r="A49" s="67" t="s">
        <v>48</v>
      </c>
      <c r="B49" s="68" t="s">
        <v>49</v>
      </c>
      <c r="C49" s="63">
        <v>10.8913</v>
      </c>
      <c r="D49" s="63">
        <v>10.8913</v>
      </c>
      <c r="E49" s="45"/>
      <c r="F49" s="46"/>
      <c r="G49" s="20"/>
      <c r="K49" s="3"/>
      <c r="L49" s="3"/>
      <c r="M49" s="3"/>
      <c r="N49" s="3"/>
      <c r="O49" s="3"/>
      <c r="P49" s="3"/>
      <c r="Q49" s="3"/>
      <c r="R49" s="3"/>
    </row>
    <row r="50" spans="1:18" s="2" customFormat="1" ht="18.75" customHeight="1">
      <c r="A50" s="67" t="s">
        <v>50</v>
      </c>
      <c r="B50" s="68" t="s">
        <v>49</v>
      </c>
      <c r="C50" s="63">
        <v>0.71</v>
      </c>
      <c r="D50" s="63">
        <v>0.71</v>
      </c>
      <c r="E50" s="45"/>
      <c r="F50" s="46"/>
      <c r="G50" s="4"/>
      <c r="K50" s="3"/>
      <c r="L50" s="3"/>
      <c r="M50" s="3"/>
      <c r="N50" s="3"/>
      <c r="O50" s="3"/>
      <c r="P50" s="3"/>
      <c r="Q50" s="3"/>
      <c r="R50" s="3"/>
    </row>
    <row r="51" spans="1:18" s="2" customFormat="1" ht="31.5" customHeight="1">
      <c r="A51" s="69" t="s">
        <v>51</v>
      </c>
      <c r="B51" s="68" t="s">
        <v>52</v>
      </c>
      <c r="C51" s="65">
        <v>17.8489</v>
      </c>
      <c r="D51" s="65">
        <v>17.8489</v>
      </c>
      <c r="E51" s="45"/>
      <c r="F51" s="46"/>
      <c r="G51" s="4"/>
      <c r="K51" s="3"/>
      <c r="L51" s="3"/>
      <c r="M51" s="3"/>
      <c r="N51" s="3"/>
      <c r="O51" s="3"/>
      <c r="P51" s="3"/>
      <c r="Q51" s="3"/>
      <c r="R51" s="3"/>
    </row>
    <row r="52" spans="1:18" s="2" customFormat="1" ht="18.75" customHeight="1">
      <c r="A52" s="67" t="s">
        <v>53</v>
      </c>
      <c r="B52" s="68" t="s">
        <v>54</v>
      </c>
      <c r="C52" s="64">
        <f>C48/C49/1000</f>
        <v>1.121124200049581</v>
      </c>
      <c r="D52" s="64">
        <f>D48/D49/1000</f>
        <v>0.9411824116496654</v>
      </c>
      <c r="E52" s="49"/>
      <c r="F52" s="46"/>
      <c r="G52" s="4"/>
      <c r="K52" s="3"/>
      <c r="L52" s="3"/>
      <c r="M52" s="3"/>
      <c r="N52" s="3"/>
      <c r="O52" s="3"/>
      <c r="P52" s="3"/>
      <c r="Q52" s="3"/>
      <c r="R52" s="3"/>
    </row>
    <row r="53" spans="1:18" s="4" customFormat="1" ht="18.75" customHeight="1">
      <c r="A53" s="70" t="s">
        <v>95</v>
      </c>
      <c r="B53" s="68" t="s">
        <v>54</v>
      </c>
      <c r="C53" s="66">
        <v>0.94109</v>
      </c>
      <c r="D53" s="66">
        <v>1.00053</v>
      </c>
      <c r="E53" s="49"/>
      <c r="F53" s="45"/>
      <c r="H53" s="2"/>
      <c r="I53" s="2"/>
      <c r="J53" s="2"/>
      <c r="K53" s="3"/>
      <c r="L53" s="3"/>
      <c r="M53" s="3"/>
      <c r="N53" s="3"/>
      <c r="O53" s="3"/>
      <c r="P53" s="3"/>
      <c r="Q53" s="3"/>
      <c r="R53" s="3"/>
    </row>
  </sheetData>
  <sheetProtection/>
  <mergeCells count="5">
    <mergeCell ref="A3:F3"/>
    <mergeCell ref="A4:A5"/>
    <mergeCell ref="B4:B5"/>
    <mergeCell ref="C4:F4"/>
    <mergeCell ref="A1:F1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52"/>
  <sheetViews>
    <sheetView zoomScalePageLayoutView="0" workbookViewId="0" topLeftCell="A1">
      <selection activeCell="D51" sqref="D51"/>
    </sheetView>
  </sheetViews>
  <sheetFormatPr defaultColWidth="9.140625" defaultRowHeight="12.75"/>
  <cols>
    <col min="1" max="1" width="47.140625" style="4" customWidth="1"/>
    <col min="2" max="2" width="16.8515625" style="4" customWidth="1"/>
    <col min="3" max="3" width="19.28125" style="4" customWidth="1"/>
    <col min="4" max="4" width="22.7109375" style="4" customWidth="1"/>
    <col min="5" max="5" width="19.00390625" style="4" customWidth="1"/>
    <col min="6" max="6" width="11.7109375" style="4" customWidth="1"/>
    <col min="7" max="7" width="9.140625" style="4" customWidth="1"/>
    <col min="8" max="10" width="9.140625" style="2" customWidth="1"/>
    <col min="11" max="18" width="9.140625" style="3" customWidth="1"/>
  </cols>
  <sheetData>
    <row r="1" spans="1:7" ht="25.5" customHeight="1">
      <c r="A1" s="85" t="s">
        <v>0</v>
      </c>
      <c r="B1" s="85"/>
      <c r="C1" s="85"/>
      <c r="D1" s="85"/>
      <c r="E1" s="85"/>
      <c r="F1" s="85"/>
      <c r="G1" s="1"/>
    </row>
    <row r="3" spans="1:6" ht="16.5">
      <c r="A3" s="87"/>
      <c r="B3" s="87"/>
      <c r="C3" s="87"/>
      <c r="D3" s="87"/>
      <c r="E3" s="87"/>
      <c r="F3" s="87"/>
    </row>
    <row r="4" spans="1:6" ht="16.5">
      <c r="A4" s="82" t="s">
        <v>1</v>
      </c>
      <c r="B4" s="83" t="s">
        <v>2</v>
      </c>
      <c r="C4" s="86" t="s">
        <v>80</v>
      </c>
      <c r="D4" s="86"/>
      <c r="E4" s="86"/>
      <c r="F4" s="86"/>
    </row>
    <row r="5" spans="1:6" ht="34.5" customHeight="1">
      <c r="A5" s="82"/>
      <c r="B5" s="84"/>
      <c r="C5" s="5" t="s">
        <v>4</v>
      </c>
      <c r="D5" s="5" t="s">
        <v>5</v>
      </c>
      <c r="E5" s="5" t="s">
        <v>6</v>
      </c>
      <c r="F5" s="5" t="s">
        <v>7</v>
      </c>
    </row>
    <row r="6" spans="1:6" ht="17.25" customHeight="1">
      <c r="A6" s="6" t="s">
        <v>8</v>
      </c>
      <c r="B6" s="44" t="s">
        <v>9</v>
      </c>
      <c r="C6" s="41">
        <v>5476.9</v>
      </c>
      <c r="D6" s="42">
        <v>5301.2</v>
      </c>
      <c r="E6" s="41">
        <v>1088.2</v>
      </c>
      <c r="F6" s="43">
        <v>125.83</v>
      </c>
    </row>
    <row r="7" spans="1:6" ht="17.25" customHeight="1">
      <c r="A7" s="6" t="s">
        <v>10</v>
      </c>
      <c r="B7" s="44" t="s">
        <v>9</v>
      </c>
      <c r="C7" s="41">
        <v>1665</v>
      </c>
      <c r="D7" s="42">
        <v>1611.6</v>
      </c>
      <c r="E7" s="41">
        <v>330.8</v>
      </c>
      <c r="F7" s="43">
        <v>125.83</v>
      </c>
    </row>
    <row r="8" spans="1:6" ht="18.75" customHeight="1">
      <c r="A8" s="6" t="s">
        <v>11</v>
      </c>
      <c r="B8" s="44" t="s">
        <v>9</v>
      </c>
      <c r="C8" s="41">
        <v>94.8</v>
      </c>
      <c r="D8" s="41">
        <v>95.3</v>
      </c>
      <c r="E8" s="41">
        <v>19.6</v>
      </c>
      <c r="F8" s="43">
        <v>125.83</v>
      </c>
    </row>
    <row r="9" spans="1:6" ht="18" customHeight="1">
      <c r="A9" s="6" t="s">
        <v>12</v>
      </c>
      <c r="B9" s="44" t="s">
        <v>9</v>
      </c>
      <c r="C9" s="41">
        <v>91.8</v>
      </c>
      <c r="D9" s="42">
        <v>68</v>
      </c>
      <c r="E9" s="41">
        <v>14</v>
      </c>
      <c r="F9" s="43">
        <v>125.83</v>
      </c>
    </row>
    <row r="10" spans="1:18" s="2" customFormat="1" ht="19.5" customHeight="1">
      <c r="A10" s="6" t="s">
        <v>13</v>
      </c>
      <c r="B10" s="44" t="s">
        <v>9</v>
      </c>
      <c r="C10" s="41">
        <v>200</v>
      </c>
      <c r="D10" s="41">
        <v>0</v>
      </c>
      <c r="E10" s="41">
        <v>0</v>
      </c>
      <c r="F10" s="43"/>
      <c r="G10" s="4"/>
      <c r="K10" s="3"/>
      <c r="L10" s="3"/>
      <c r="M10" s="3"/>
      <c r="N10" s="3"/>
      <c r="O10" s="3"/>
      <c r="P10" s="3"/>
      <c r="Q10" s="3"/>
      <c r="R10" s="3"/>
    </row>
    <row r="11" spans="1:18" s="2" customFormat="1" ht="19.5" customHeight="1">
      <c r="A11" s="6" t="s">
        <v>81</v>
      </c>
      <c r="B11" s="44" t="s">
        <v>9</v>
      </c>
      <c r="C11" s="41">
        <v>492.6</v>
      </c>
      <c r="D11" s="41">
        <v>459.6</v>
      </c>
      <c r="E11" s="41">
        <v>459.6</v>
      </c>
      <c r="F11" s="43"/>
      <c r="G11" s="4"/>
      <c r="K11" s="3"/>
      <c r="L11" s="3"/>
      <c r="M11" s="3"/>
      <c r="N11" s="3"/>
      <c r="O11" s="3"/>
      <c r="P11" s="3"/>
      <c r="Q11" s="3"/>
      <c r="R11" s="3"/>
    </row>
    <row r="12" spans="1:18" s="2" customFormat="1" ht="34.5" customHeight="1">
      <c r="A12" s="6" t="s">
        <v>14</v>
      </c>
      <c r="B12" s="44" t="s">
        <v>9</v>
      </c>
      <c r="C12" s="41">
        <f>C13+C14</f>
        <v>870.9</v>
      </c>
      <c r="D12" s="42">
        <f>D13+D14</f>
        <v>876.7</v>
      </c>
      <c r="E12" s="41">
        <v>180</v>
      </c>
      <c r="F12" s="43">
        <v>125.83</v>
      </c>
      <c r="G12" s="4"/>
      <c r="K12" s="3"/>
      <c r="L12" s="3"/>
      <c r="M12" s="3"/>
      <c r="N12" s="3"/>
      <c r="O12" s="3"/>
      <c r="P12" s="3"/>
      <c r="Q12" s="3"/>
      <c r="R12" s="3"/>
    </row>
    <row r="13" spans="1:18" s="2" customFormat="1" ht="18" customHeight="1">
      <c r="A13" s="10" t="s">
        <v>15</v>
      </c>
      <c r="B13" s="7" t="s">
        <v>9</v>
      </c>
      <c r="C13" s="8">
        <v>189.4</v>
      </c>
      <c r="D13" s="9">
        <v>190.7</v>
      </c>
      <c r="E13" s="8">
        <v>39.1</v>
      </c>
      <c r="F13" s="27">
        <v>125.83</v>
      </c>
      <c r="G13" s="4"/>
      <c r="K13" s="3"/>
      <c r="L13" s="3"/>
      <c r="M13" s="3"/>
      <c r="N13" s="3"/>
      <c r="O13" s="3"/>
      <c r="P13" s="3"/>
      <c r="Q13" s="3"/>
      <c r="R13" s="3"/>
    </row>
    <row r="14" spans="1:18" s="2" customFormat="1" ht="18" customHeight="1">
      <c r="A14" s="10" t="s">
        <v>16</v>
      </c>
      <c r="B14" s="7" t="s">
        <v>9</v>
      </c>
      <c r="C14" s="8">
        <v>681.5</v>
      </c>
      <c r="D14" s="9">
        <v>686</v>
      </c>
      <c r="E14" s="8">
        <v>140.8</v>
      </c>
      <c r="F14" s="27">
        <v>125.83</v>
      </c>
      <c r="G14" s="4"/>
      <c r="K14" s="3"/>
      <c r="L14" s="3"/>
      <c r="M14" s="3"/>
      <c r="N14" s="3"/>
      <c r="O14" s="3"/>
      <c r="P14" s="3"/>
      <c r="Q14" s="3"/>
      <c r="R14" s="3"/>
    </row>
    <row r="15" spans="1:18" s="2" customFormat="1" ht="18.75" customHeight="1">
      <c r="A15" s="6" t="s">
        <v>17</v>
      </c>
      <c r="B15" s="44" t="s">
        <v>9</v>
      </c>
      <c r="C15" s="49">
        <f>C16+C17+C18+C19+C23+C27+C28</f>
        <v>7170.5</v>
      </c>
      <c r="D15" s="49">
        <f>D16+D17+D18+D19+D23+D27+D28</f>
        <v>6047</v>
      </c>
      <c r="E15" s="49">
        <f>E16+E17+E18+E19+E23+E27+E28</f>
        <v>3749.1</v>
      </c>
      <c r="F15" s="50">
        <v>263.16</v>
      </c>
      <c r="G15" s="4"/>
      <c r="K15" s="3"/>
      <c r="L15" s="3"/>
      <c r="M15" s="3"/>
      <c r="N15" s="3"/>
      <c r="O15" s="3"/>
      <c r="P15" s="3"/>
      <c r="Q15" s="3"/>
      <c r="R15" s="3"/>
    </row>
    <row r="16" spans="1:18" s="2" customFormat="1" ht="16.5">
      <c r="A16" s="10" t="s">
        <v>18</v>
      </c>
      <c r="B16" s="7" t="s">
        <v>9</v>
      </c>
      <c r="C16" s="8">
        <v>101.8</v>
      </c>
      <c r="D16" s="8">
        <v>102.5</v>
      </c>
      <c r="E16" s="8">
        <v>21</v>
      </c>
      <c r="F16" s="27">
        <v>125.83</v>
      </c>
      <c r="G16" s="4"/>
      <c r="K16" s="3"/>
      <c r="L16" s="3"/>
      <c r="M16" s="3"/>
      <c r="N16" s="3"/>
      <c r="O16" s="3"/>
      <c r="P16" s="3"/>
      <c r="Q16" s="3"/>
      <c r="R16" s="3"/>
    </row>
    <row r="17" spans="1:18" s="2" customFormat="1" ht="18.75" customHeight="1">
      <c r="A17" s="10" t="s">
        <v>19</v>
      </c>
      <c r="B17" s="7" t="s">
        <v>9</v>
      </c>
      <c r="C17" s="8">
        <v>200.4</v>
      </c>
      <c r="D17" s="8">
        <v>201.7</v>
      </c>
      <c r="E17" s="8">
        <v>41.4</v>
      </c>
      <c r="F17" s="27">
        <v>125.83</v>
      </c>
      <c r="G17" s="4"/>
      <c r="K17" s="3"/>
      <c r="L17" s="3"/>
      <c r="M17" s="3"/>
      <c r="N17" s="3"/>
      <c r="O17" s="3"/>
      <c r="P17" s="3"/>
      <c r="Q17" s="3"/>
      <c r="R17" s="3"/>
    </row>
    <row r="18" spans="1:18" s="4" customFormat="1" ht="50.25" customHeight="1">
      <c r="A18" s="11" t="s">
        <v>20</v>
      </c>
      <c r="B18" s="7" t="s">
        <v>9</v>
      </c>
      <c r="C18" s="8">
        <v>647.6</v>
      </c>
      <c r="D18" s="8">
        <v>651.9</v>
      </c>
      <c r="E18" s="8">
        <v>133.8</v>
      </c>
      <c r="F18" s="27">
        <v>125.83</v>
      </c>
      <c r="H18" s="2"/>
      <c r="I18" s="2"/>
      <c r="J18" s="2"/>
      <c r="K18" s="3"/>
      <c r="L18" s="3"/>
      <c r="M18" s="3"/>
      <c r="N18" s="3"/>
      <c r="O18" s="3"/>
      <c r="P18" s="3"/>
      <c r="Q18" s="3"/>
      <c r="R18" s="3"/>
    </row>
    <row r="19" spans="1:18" s="4" customFormat="1" ht="20.25" customHeight="1">
      <c r="A19" s="11" t="s">
        <v>21</v>
      </c>
      <c r="B19" s="7" t="s">
        <v>9</v>
      </c>
      <c r="C19" s="47">
        <f>C20+C21+C22</f>
        <v>499.9</v>
      </c>
      <c r="D19" s="47">
        <f>D20+D21+D22</f>
        <v>503.1</v>
      </c>
      <c r="E19" s="47">
        <v>103.3</v>
      </c>
      <c r="F19" s="48">
        <f>D19/C19*100</f>
        <v>100.64012802560514</v>
      </c>
      <c r="H19" s="2"/>
      <c r="I19" s="2"/>
      <c r="J19" s="2"/>
      <c r="K19" s="3"/>
      <c r="L19" s="3"/>
      <c r="M19" s="3"/>
      <c r="N19" s="3"/>
      <c r="O19" s="3"/>
      <c r="P19" s="3"/>
      <c r="Q19" s="3"/>
      <c r="R19" s="3"/>
    </row>
    <row r="20" spans="1:18" s="4" customFormat="1" ht="19.5" customHeight="1">
      <c r="A20" s="12" t="s">
        <v>23</v>
      </c>
      <c r="B20" s="7" t="s">
        <v>9</v>
      </c>
      <c r="C20" s="8">
        <v>365.9</v>
      </c>
      <c r="D20" s="8">
        <v>368.3</v>
      </c>
      <c r="E20" s="8">
        <v>75.6</v>
      </c>
      <c r="F20" s="27">
        <v>125.83</v>
      </c>
      <c r="H20" s="2"/>
      <c r="I20" s="2"/>
      <c r="J20" s="2"/>
      <c r="K20" s="3"/>
      <c r="L20" s="3"/>
      <c r="M20" s="3"/>
      <c r="N20" s="3"/>
      <c r="O20" s="3"/>
      <c r="P20" s="3"/>
      <c r="Q20" s="3"/>
      <c r="R20" s="3"/>
    </row>
    <row r="21" spans="1:18" s="4" customFormat="1" ht="34.5" customHeight="1">
      <c r="A21" s="12" t="s">
        <v>24</v>
      </c>
      <c r="B21" s="7" t="s">
        <v>9</v>
      </c>
      <c r="C21" s="8">
        <v>37.5</v>
      </c>
      <c r="D21" s="9">
        <v>37.7</v>
      </c>
      <c r="E21" s="8">
        <v>7.7</v>
      </c>
      <c r="F21" s="27">
        <v>125.83</v>
      </c>
      <c r="H21" s="2"/>
      <c r="I21" s="2"/>
      <c r="J21" s="2"/>
      <c r="K21" s="3"/>
      <c r="L21" s="3"/>
      <c r="M21" s="3"/>
      <c r="N21" s="3"/>
      <c r="O21" s="3"/>
      <c r="P21" s="3"/>
      <c r="Q21" s="3"/>
      <c r="R21" s="3"/>
    </row>
    <row r="22" spans="1:18" s="4" customFormat="1" ht="52.5" customHeight="1">
      <c r="A22" s="12" t="s">
        <v>26</v>
      </c>
      <c r="B22" s="7" t="s">
        <v>9</v>
      </c>
      <c r="C22" s="8">
        <v>96.5</v>
      </c>
      <c r="D22" s="9">
        <v>97.1</v>
      </c>
      <c r="E22" s="8">
        <v>19.9</v>
      </c>
      <c r="F22" s="27">
        <v>125.83</v>
      </c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</row>
    <row r="23" spans="1:18" s="4" customFormat="1" ht="17.25" customHeight="1">
      <c r="A23" s="10" t="s">
        <v>27</v>
      </c>
      <c r="B23" s="7" t="s">
        <v>9</v>
      </c>
      <c r="C23" s="47">
        <f>C24+C25+C26</f>
        <v>5600.8</v>
      </c>
      <c r="D23" s="47">
        <f>D24+D25+D26</f>
        <v>4587.8</v>
      </c>
      <c r="E23" s="47">
        <f>E24+E25+E26</f>
        <v>3449.6</v>
      </c>
      <c r="F23" s="48">
        <v>403.08</v>
      </c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</row>
    <row r="24" spans="1:18" s="4" customFormat="1" ht="18.75" customHeight="1">
      <c r="A24" s="12" t="s">
        <v>28</v>
      </c>
      <c r="B24" s="7" t="s">
        <v>9</v>
      </c>
      <c r="C24" s="8">
        <v>4958.6</v>
      </c>
      <c r="D24" s="9">
        <v>4072.2</v>
      </c>
      <c r="E24" s="8">
        <v>3488</v>
      </c>
      <c r="F24" s="27">
        <v>697.06</v>
      </c>
      <c r="H24" s="2"/>
      <c r="I24" s="2"/>
      <c r="J24" s="2"/>
      <c r="K24" s="3"/>
      <c r="L24" s="3"/>
      <c r="M24" s="3"/>
      <c r="N24" s="3"/>
      <c r="O24" s="3"/>
      <c r="P24" s="3"/>
      <c r="Q24" s="3"/>
      <c r="R24" s="3"/>
    </row>
    <row r="25" spans="1:18" s="4" customFormat="1" ht="18" customHeight="1">
      <c r="A25" s="14" t="s">
        <v>29</v>
      </c>
      <c r="B25" s="7" t="s">
        <v>9</v>
      </c>
      <c r="C25" s="8">
        <v>432</v>
      </c>
      <c r="D25" s="8">
        <v>393.6</v>
      </c>
      <c r="E25" s="8">
        <f>D25-C25</f>
        <v>-38.39999999999998</v>
      </c>
      <c r="F25" s="27">
        <v>91.11</v>
      </c>
      <c r="H25" s="2"/>
      <c r="I25" s="2"/>
      <c r="J25" s="2"/>
      <c r="K25" s="3"/>
      <c r="L25" s="3"/>
      <c r="M25" s="3"/>
      <c r="N25" s="3"/>
      <c r="O25" s="3"/>
      <c r="P25" s="3"/>
      <c r="Q25" s="3"/>
      <c r="R25" s="3"/>
    </row>
    <row r="26" spans="1:18" s="4" customFormat="1" ht="18" customHeight="1">
      <c r="A26" s="12" t="s">
        <v>30</v>
      </c>
      <c r="B26" s="7" t="s">
        <v>9</v>
      </c>
      <c r="C26" s="8">
        <v>210.2</v>
      </c>
      <c r="D26" s="8">
        <v>122</v>
      </c>
      <c r="E26" s="8">
        <v>0</v>
      </c>
      <c r="F26" s="27">
        <v>100</v>
      </c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</row>
    <row r="27" spans="1:18" s="4" customFormat="1" ht="16.5" customHeight="1">
      <c r="A27" s="15" t="s">
        <v>31</v>
      </c>
      <c r="B27" s="7" t="s">
        <v>9</v>
      </c>
      <c r="C27" s="8">
        <v>20</v>
      </c>
      <c r="D27" s="9">
        <v>0</v>
      </c>
      <c r="E27" s="8">
        <v>0</v>
      </c>
      <c r="F27" s="27"/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</row>
    <row r="28" spans="1:18" s="4" customFormat="1" ht="18" customHeight="1">
      <c r="A28" s="15" t="s">
        <v>84</v>
      </c>
      <c r="B28" s="7" t="s">
        <v>9</v>
      </c>
      <c r="C28" s="8">
        <v>100</v>
      </c>
      <c r="D28" s="9">
        <v>0</v>
      </c>
      <c r="E28" s="8">
        <v>0</v>
      </c>
      <c r="F28" s="27"/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</row>
    <row r="29" spans="1:18" s="2" customFormat="1" ht="16.5">
      <c r="A29" s="6" t="s">
        <v>36</v>
      </c>
      <c r="B29" s="44" t="s">
        <v>9</v>
      </c>
      <c r="C29" s="41">
        <f>C6+C7+C8+C9+C10+C11+C12+C15</f>
        <v>16062.5</v>
      </c>
      <c r="D29" s="41">
        <f>D6+D7+D8+D9+D10+D11+D12+D15</f>
        <v>14459.4</v>
      </c>
      <c r="E29" s="41">
        <f>E6+E7+E8+E9+E10+E11+E12+E15</f>
        <v>5841.299999999999</v>
      </c>
      <c r="F29" s="43">
        <v>167.78</v>
      </c>
      <c r="G29" s="4"/>
      <c r="K29" s="3"/>
      <c r="L29" s="3"/>
      <c r="M29" s="3"/>
      <c r="N29" s="3"/>
      <c r="O29" s="3"/>
      <c r="P29" s="3"/>
      <c r="Q29" s="3"/>
      <c r="R29" s="3"/>
    </row>
    <row r="30" spans="1:18" s="2" customFormat="1" ht="18.75" customHeight="1">
      <c r="A30" s="6" t="s">
        <v>37</v>
      </c>
      <c r="B30" s="52" t="s">
        <v>9</v>
      </c>
      <c r="C30" s="49">
        <f>C31+C32+C33+C34+C36</f>
        <v>462.9</v>
      </c>
      <c r="D30" s="49">
        <f>D31+D32+D33+D34+D36</f>
        <v>375.8</v>
      </c>
      <c r="E30" s="49">
        <f>E31+E32+E33+E34+E36</f>
        <v>-85.60000000000001</v>
      </c>
      <c r="F30" s="50">
        <v>81.46</v>
      </c>
      <c r="G30" s="4"/>
      <c r="K30" s="3"/>
      <c r="L30" s="3"/>
      <c r="M30" s="3"/>
      <c r="N30" s="3"/>
      <c r="O30" s="3"/>
      <c r="P30" s="3"/>
      <c r="Q30" s="3"/>
      <c r="R30" s="3"/>
    </row>
    <row r="31" spans="1:18" s="2" customFormat="1" ht="17.25" customHeight="1">
      <c r="A31" s="10" t="s">
        <v>38</v>
      </c>
      <c r="B31" s="7" t="s">
        <v>9</v>
      </c>
      <c r="C31" s="8"/>
      <c r="D31" s="8"/>
      <c r="E31" s="8"/>
      <c r="F31" s="8"/>
      <c r="G31" s="4"/>
      <c r="K31" s="3"/>
      <c r="L31" s="3"/>
      <c r="M31" s="3"/>
      <c r="N31" s="3"/>
      <c r="O31" s="3"/>
      <c r="P31" s="3"/>
      <c r="Q31" s="3"/>
      <c r="R31" s="3"/>
    </row>
    <row r="32" spans="1:18" s="2" customFormat="1" ht="18.75" customHeight="1">
      <c r="A32" s="10" t="s">
        <v>39</v>
      </c>
      <c r="B32" s="7" t="s">
        <v>9</v>
      </c>
      <c r="C32" s="8">
        <v>79.6</v>
      </c>
      <c r="D32" s="8">
        <v>80.2</v>
      </c>
      <c r="E32" s="8">
        <v>16.5</v>
      </c>
      <c r="F32" s="27">
        <v>125.83</v>
      </c>
      <c r="G32" s="4"/>
      <c r="K32" s="3"/>
      <c r="L32" s="3"/>
      <c r="M32" s="3"/>
      <c r="N32" s="3"/>
      <c r="O32" s="3"/>
      <c r="P32" s="3"/>
      <c r="Q32" s="3"/>
      <c r="R32" s="3"/>
    </row>
    <row r="33" spans="1:18" s="2" customFormat="1" ht="18" customHeight="1">
      <c r="A33" s="10" t="s">
        <v>40</v>
      </c>
      <c r="B33" s="7" t="s">
        <v>9</v>
      </c>
      <c r="C33" s="8">
        <v>50</v>
      </c>
      <c r="D33" s="8">
        <v>0</v>
      </c>
      <c r="E33" s="8">
        <v>0</v>
      </c>
      <c r="F33" s="27"/>
      <c r="G33" s="4"/>
      <c r="K33" s="3"/>
      <c r="L33" s="3"/>
      <c r="M33" s="3"/>
      <c r="N33" s="3"/>
      <c r="O33" s="3"/>
      <c r="P33" s="3"/>
      <c r="Q33" s="3"/>
      <c r="R33" s="3"/>
    </row>
    <row r="34" spans="1:18" s="2" customFormat="1" ht="18" customHeight="1">
      <c r="A34" s="10" t="s">
        <v>41</v>
      </c>
      <c r="B34" s="7" t="s">
        <v>9</v>
      </c>
      <c r="C34" s="8">
        <f>C35</f>
        <v>163.8</v>
      </c>
      <c r="D34" s="8">
        <f>D35</f>
        <v>164.8</v>
      </c>
      <c r="E34" s="8">
        <f>E35</f>
        <v>33.8</v>
      </c>
      <c r="F34" s="27">
        <v>125.83</v>
      </c>
      <c r="G34" s="4"/>
      <c r="K34" s="3"/>
      <c r="L34" s="3"/>
      <c r="M34" s="3"/>
      <c r="N34" s="3"/>
      <c r="O34" s="3"/>
      <c r="P34" s="3"/>
      <c r="Q34" s="3"/>
      <c r="R34" s="3"/>
    </row>
    <row r="35" spans="1:18" s="2" customFormat="1" ht="17.25" customHeight="1">
      <c r="A35" s="13" t="s">
        <v>42</v>
      </c>
      <c r="B35" s="7" t="s">
        <v>9</v>
      </c>
      <c r="C35" s="8">
        <v>163.8</v>
      </c>
      <c r="D35" s="9">
        <v>164.8</v>
      </c>
      <c r="E35" s="8">
        <v>33.8</v>
      </c>
      <c r="F35" s="27">
        <v>125.83</v>
      </c>
      <c r="G35" s="4"/>
      <c r="K35" s="3"/>
      <c r="L35" s="3"/>
      <c r="M35" s="3"/>
      <c r="N35" s="3"/>
      <c r="O35" s="3"/>
      <c r="P35" s="3"/>
      <c r="Q35" s="3"/>
      <c r="R35" s="3"/>
    </row>
    <row r="36" spans="1:18" s="2" customFormat="1" ht="15.75" customHeight="1">
      <c r="A36" s="10" t="s">
        <v>43</v>
      </c>
      <c r="B36" s="7" t="s">
        <v>9</v>
      </c>
      <c r="C36" s="51">
        <v>169.5</v>
      </c>
      <c r="D36" s="51">
        <v>130.8</v>
      </c>
      <c r="E36" s="51">
        <v>-135.9</v>
      </c>
      <c r="F36" s="48">
        <v>49.06</v>
      </c>
      <c r="G36" s="4"/>
      <c r="K36" s="3"/>
      <c r="L36" s="3"/>
      <c r="M36" s="3"/>
      <c r="N36" s="3"/>
      <c r="O36" s="3"/>
      <c r="P36" s="3"/>
      <c r="Q36" s="3"/>
      <c r="R36" s="3"/>
    </row>
    <row r="37" spans="1:18" s="2" customFormat="1" ht="15.75" customHeight="1">
      <c r="A37" s="13" t="s">
        <v>85</v>
      </c>
      <c r="B37" s="7" t="s">
        <v>9</v>
      </c>
      <c r="C37" s="8">
        <v>58.7</v>
      </c>
      <c r="D37" s="9">
        <v>20</v>
      </c>
      <c r="E37" s="8">
        <v>-246.7</v>
      </c>
      <c r="F37" s="27">
        <v>7.52</v>
      </c>
      <c r="G37" s="4"/>
      <c r="K37" s="3"/>
      <c r="L37" s="3"/>
      <c r="M37" s="3"/>
      <c r="N37" s="3"/>
      <c r="O37" s="3"/>
      <c r="P37" s="3"/>
      <c r="Q37" s="3"/>
      <c r="R37" s="3"/>
    </row>
    <row r="38" spans="1:18" s="2" customFormat="1" ht="15.75" customHeight="1">
      <c r="A38" s="13" t="s">
        <v>86</v>
      </c>
      <c r="B38" s="7" t="s">
        <v>9</v>
      </c>
      <c r="C38" s="8">
        <v>110.8</v>
      </c>
      <c r="D38" s="9">
        <v>110.8</v>
      </c>
      <c r="E38" s="8">
        <v>110.8</v>
      </c>
      <c r="F38" s="27"/>
      <c r="G38" s="4"/>
      <c r="K38" s="3"/>
      <c r="L38" s="3"/>
      <c r="M38" s="3"/>
      <c r="N38" s="3"/>
      <c r="O38" s="3"/>
      <c r="P38" s="3"/>
      <c r="Q38" s="3"/>
      <c r="R38" s="3"/>
    </row>
    <row r="39" spans="1:18" s="2" customFormat="1" ht="15.75" customHeight="1">
      <c r="A39" s="53" t="s">
        <v>87</v>
      </c>
      <c r="B39" s="44" t="s">
        <v>9</v>
      </c>
      <c r="C39" s="61">
        <v>8447.3</v>
      </c>
      <c r="D39" s="61">
        <v>8045.4</v>
      </c>
      <c r="E39" s="49">
        <v>1651.5</v>
      </c>
      <c r="F39" s="50">
        <v>125.83</v>
      </c>
      <c r="G39" s="4"/>
      <c r="K39" s="3"/>
      <c r="L39" s="3"/>
      <c r="M39" s="3"/>
      <c r="N39" s="3"/>
      <c r="O39" s="3"/>
      <c r="P39" s="3"/>
      <c r="Q39" s="3"/>
      <c r="R39" s="3"/>
    </row>
    <row r="40" spans="1:18" s="2" customFormat="1" ht="15.75" customHeight="1">
      <c r="A40" s="53" t="s">
        <v>88</v>
      </c>
      <c r="B40" s="44" t="s">
        <v>9</v>
      </c>
      <c r="C40" s="49">
        <f>C7+C11+C24+C25+C26+C37+C38</f>
        <v>7927.900000000001</v>
      </c>
      <c r="D40" s="49"/>
      <c r="E40" s="49">
        <v>4104.2</v>
      </c>
      <c r="F40" s="50">
        <v>252.82</v>
      </c>
      <c r="G40" s="4"/>
      <c r="K40" s="3"/>
      <c r="L40" s="3"/>
      <c r="M40" s="3"/>
      <c r="N40" s="3"/>
      <c r="O40" s="3"/>
      <c r="P40" s="3"/>
      <c r="Q40" s="3"/>
      <c r="R40" s="3"/>
    </row>
    <row r="41" spans="1:18" s="2" customFormat="1" ht="15.75" customHeight="1">
      <c r="A41" s="53" t="s">
        <v>89</v>
      </c>
      <c r="B41" s="44" t="s">
        <v>9</v>
      </c>
      <c r="C41" s="49">
        <v>4877.9</v>
      </c>
      <c r="D41" s="49">
        <v>-1496</v>
      </c>
      <c r="E41" s="49">
        <v>-1574.8</v>
      </c>
      <c r="F41" s="50">
        <v>-1898.43</v>
      </c>
      <c r="G41" s="4"/>
      <c r="K41" s="3"/>
      <c r="L41" s="3"/>
      <c r="M41" s="3"/>
      <c r="N41" s="3"/>
      <c r="O41" s="3"/>
      <c r="P41" s="3"/>
      <c r="Q41" s="3"/>
      <c r="R41" s="3"/>
    </row>
    <row r="42" spans="1:18" s="2" customFormat="1" ht="15.75" customHeight="1">
      <c r="A42" s="53" t="s">
        <v>90</v>
      </c>
      <c r="B42" s="44" t="s">
        <v>9</v>
      </c>
      <c r="C42" s="45"/>
      <c r="D42" s="49">
        <v>-74.7</v>
      </c>
      <c r="E42" s="49">
        <v>-74.7</v>
      </c>
      <c r="F42" s="43"/>
      <c r="G42" s="4"/>
      <c r="K42" s="3"/>
      <c r="L42" s="3"/>
      <c r="M42" s="3"/>
      <c r="N42" s="3"/>
      <c r="O42" s="3"/>
      <c r="P42" s="3"/>
      <c r="Q42" s="3"/>
      <c r="R42" s="3"/>
    </row>
    <row r="43" spans="1:18" s="2" customFormat="1" ht="19.5" customHeight="1">
      <c r="A43" s="17" t="s">
        <v>45</v>
      </c>
      <c r="B43" s="44" t="s">
        <v>9</v>
      </c>
      <c r="C43" s="41">
        <v>21403.1</v>
      </c>
      <c r="D43" s="41">
        <v>13264.4</v>
      </c>
      <c r="E43" s="41">
        <v>4106.1</v>
      </c>
      <c r="F43" s="43">
        <v>144.84</v>
      </c>
      <c r="G43" s="4"/>
      <c r="I43" s="60"/>
      <c r="K43" s="3"/>
      <c r="L43" s="3"/>
      <c r="M43" s="3"/>
      <c r="N43" s="3"/>
      <c r="O43" s="3"/>
      <c r="P43" s="3"/>
      <c r="Q43" s="3"/>
      <c r="R43" s="3"/>
    </row>
    <row r="44" spans="1:18" s="2" customFormat="1" ht="18" customHeight="1">
      <c r="A44" s="17" t="s">
        <v>46</v>
      </c>
      <c r="B44" s="44" t="s">
        <v>9</v>
      </c>
      <c r="C44" s="42">
        <v>2127.2</v>
      </c>
      <c r="D44" s="42">
        <v>1702</v>
      </c>
      <c r="E44" s="41">
        <v>610.5</v>
      </c>
      <c r="F44" s="43">
        <v>155.93</v>
      </c>
      <c r="G44" s="4"/>
      <c r="K44" s="3"/>
      <c r="L44" s="3"/>
      <c r="M44" s="3"/>
      <c r="N44" s="3"/>
      <c r="O44" s="3"/>
      <c r="P44" s="3"/>
      <c r="Q44" s="3"/>
      <c r="R44" s="3"/>
    </row>
    <row r="45" spans="1:18" s="2" customFormat="1" ht="18" customHeight="1">
      <c r="A45" s="6" t="s">
        <v>47</v>
      </c>
      <c r="B45" s="44" t="s">
        <v>9</v>
      </c>
      <c r="C45" s="41">
        <f>C43+C44</f>
        <v>23530.3</v>
      </c>
      <c r="D45" s="41">
        <f>D43+D44</f>
        <v>14966.4</v>
      </c>
      <c r="E45" s="41">
        <v>4669.7</v>
      </c>
      <c r="F45" s="43">
        <v>145.56</v>
      </c>
      <c r="G45" s="4"/>
      <c r="K45" s="3"/>
      <c r="L45" s="3"/>
      <c r="M45" s="3"/>
      <c r="N45" s="3"/>
      <c r="O45" s="3"/>
      <c r="P45" s="3"/>
      <c r="Q45" s="3"/>
      <c r="R45" s="3"/>
    </row>
    <row r="46" spans="1:18" s="2" customFormat="1" ht="18" customHeight="1">
      <c r="A46" s="17" t="s">
        <v>48</v>
      </c>
      <c r="B46" s="40" t="s">
        <v>49</v>
      </c>
      <c r="C46" s="54">
        <v>19.1994</v>
      </c>
      <c r="D46" s="54">
        <v>19.1993</v>
      </c>
      <c r="E46" s="41">
        <v>8.3</v>
      </c>
      <c r="F46" s="43">
        <v>176.28</v>
      </c>
      <c r="G46" s="20"/>
      <c r="K46" s="3"/>
      <c r="L46" s="3"/>
      <c r="M46" s="3"/>
      <c r="N46" s="3"/>
      <c r="O46" s="3"/>
      <c r="P46" s="3"/>
      <c r="Q46" s="3"/>
      <c r="R46" s="3"/>
    </row>
    <row r="47" spans="1:18" s="2" customFormat="1" ht="18.75" customHeight="1">
      <c r="A47" s="17" t="s">
        <v>50</v>
      </c>
      <c r="B47" s="40" t="s">
        <v>49</v>
      </c>
      <c r="C47" s="54">
        <v>1.2516</v>
      </c>
      <c r="D47" s="54">
        <v>1.2517</v>
      </c>
      <c r="E47" s="41">
        <v>0.5</v>
      </c>
      <c r="F47" s="43">
        <v>176.3</v>
      </c>
      <c r="G47" s="4"/>
      <c r="K47" s="3"/>
      <c r="L47" s="3"/>
      <c r="M47" s="3"/>
      <c r="N47" s="3"/>
      <c r="O47" s="3"/>
      <c r="P47" s="3"/>
      <c r="Q47" s="3"/>
      <c r="R47" s="3"/>
    </row>
    <row r="48" spans="1:18" s="2" customFormat="1" ht="31.5" customHeight="1">
      <c r="A48" s="21" t="s">
        <v>51</v>
      </c>
      <c r="B48" s="40" t="s">
        <v>52</v>
      </c>
      <c r="C48" s="55">
        <v>17.554</v>
      </c>
      <c r="D48" s="59">
        <v>17.5543</v>
      </c>
      <c r="E48" s="41">
        <v>10.8</v>
      </c>
      <c r="F48" s="43">
        <v>260.3</v>
      </c>
      <c r="G48" s="4"/>
      <c r="K48" s="3"/>
      <c r="L48" s="3"/>
      <c r="M48" s="3"/>
      <c r="N48" s="3"/>
      <c r="O48" s="3"/>
      <c r="P48" s="3"/>
      <c r="Q48" s="3"/>
      <c r="R48" s="3"/>
    </row>
    <row r="49" spans="1:18" s="2" customFormat="1" ht="18.75" customHeight="1">
      <c r="A49" s="17" t="s">
        <v>53</v>
      </c>
      <c r="B49" s="40" t="s">
        <v>54</v>
      </c>
      <c r="C49" s="56">
        <v>1.22557</v>
      </c>
      <c r="D49" s="56">
        <v>0.77953</v>
      </c>
      <c r="E49" s="41">
        <v>-0.2</v>
      </c>
      <c r="F49" s="43">
        <v>82.83</v>
      </c>
      <c r="G49" s="4"/>
      <c r="K49" s="3"/>
      <c r="L49" s="3"/>
      <c r="M49" s="3"/>
      <c r="N49" s="3"/>
      <c r="O49" s="3"/>
      <c r="P49" s="3"/>
      <c r="Q49" s="3"/>
      <c r="R49" s="3"/>
    </row>
    <row r="50" spans="1:18" s="4" customFormat="1" ht="18.75" customHeight="1">
      <c r="A50" s="24" t="s">
        <v>55</v>
      </c>
      <c r="B50" s="40"/>
      <c r="C50" s="57"/>
      <c r="D50" s="57"/>
      <c r="E50" s="41"/>
      <c r="F50" s="41"/>
      <c r="H50" s="2"/>
      <c r="I50" s="2"/>
      <c r="J50" s="2"/>
      <c r="K50" s="3"/>
      <c r="L50" s="3"/>
      <c r="M50" s="3"/>
      <c r="N50" s="3"/>
      <c r="O50" s="3"/>
      <c r="P50" s="3"/>
      <c r="Q50" s="3"/>
      <c r="R50" s="3"/>
    </row>
    <row r="51" spans="1:18" s="4" customFormat="1" ht="33.75" customHeight="1">
      <c r="A51" s="26" t="s">
        <v>56</v>
      </c>
      <c r="B51" s="44" t="s">
        <v>57</v>
      </c>
      <c r="C51" s="43"/>
      <c r="D51" s="43">
        <f>D43/D48/12*1000</f>
        <v>62968.42748880141</v>
      </c>
      <c r="E51" s="41"/>
      <c r="F51" s="41"/>
      <c r="H51" s="2"/>
      <c r="I51" s="2"/>
      <c r="J51" s="2"/>
      <c r="K51" s="3"/>
      <c r="L51" s="3"/>
      <c r="M51" s="3"/>
      <c r="N51" s="3"/>
      <c r="O51" s="3"/>
      <c r="P51" s="3"/>
      <c r="Q51" s="3"/>
      <c r="R51" s="3"/>
    </row>
    <row r="52" spans="1:18" s="4" customFormat="1" ht="33" customHeight="1">
      <c r="A52" s="28" t="s">
        <v>58</v>
      </c>
      <c r="B52" s="44" t="s">
        <v>59</v>
      </c>
      <c r="C52" s="58"/>
      <c r="D52" s="58">
        <v>88.66</v>
      </c>
      <c r="E52" s="41"/>
      <c r="F52" s="41"/>
      <c r="H52" s="2"/>
      <c r="I52" s="2"/>
      <c r="J52" s="2"/>
      <c r="K52" s="3"/>
      <c r="L52" s="3"/>
      <c r="M52" s="3"/>
      <c r="N52" s="3"/>
      <c r="O52" s="3"/>
      <c r="P52" s="3"/>
      <c r="Q52" s="3"/>
      <c r="R52" s="3"/>
    </row>
  </sheetData>
  <sheetProtection/>
  <mergeCells count="5">
    <mergeCell ref="A3:F3"/>
    <mergeCell ref="A4:A5"/>
    <mergeCell ref="B4:B5"/>
    <mergeCell ref="C4:F4"/>
    <mergeCell ref="A1:F1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6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7.140625" style="4" customWidth="1"/>
    <col min="2" max="2" width="16.8515625" style="4" customWidth="1"/>
    <col min="3" max="3" width="19.28125" style="4" customWidth="1"/>
    <col min="4" max="4" width="22.7109375" style="4" customWidth="1"/>
    <col min="5" max="5" width="19.00390625" style="4" customWidth="1"/>
    <col min="6" max="6" width="11.7109375" style="4" customWidth="1"/>
    <col min="7" max="7" width="9.140625" style="4" customWidth="1"/>
    <col min="8" max="10" width="9.140625" style="2" customWidth="1"/>
    <col min="11" max="18" width="9.140625" style="3" customWidth="1"/>
  </cols>
  <sheetData>
    <row r="1" spans="1:7" ht="25.5" customHeight="1">
      <c r="A1" s="140" t="s">
        <v>0</v>
      </c>
      <c r="B1" s="140"/>
      <c r="C1" s="140"/>
      <c r="D1" s="140"/>
      <c r="E1" s="140"/>
      <c r="F1" s="140"/>
      <c r="G1" s="1"/>
    </row>
    <row r="2" spans="1:6" ht="16.5">
      <c r="A2" s="87"/>
      <c r="B2" s="87"/>
      <c r="C2" s="87"/>
      <c r="D2" s="87"/>
      <c r="E2" s="87"/>
      <c r="F2" s="87"/>
    </row>
    <row r="3" spans="1:6" ht="16.5">
      <c r="A3" s="82" t="s">
        <v>1</v>
      </c>
      <c r="B3" s="83" t="s">
        <v>2</v>
      </c>
      <c r="C3" s="86" t="s">
        <v>97</v>
      </c>
      <c r="D3" s="86"/>
      <c r="E3" s="86"/>
      <c r="F3" s="86"/>
    </row>
    <row r="4" spans="1:6" ht="34.5" customHeight="1">
      <c r="A4" s="82"/>
      <c r="B4" s="84"/>
      <c r="C4" s="5" t="s">
        <v>4</v>
      </c>
      <c r="D4" s="5" t="s">
        <v>5</v>
      </c>
      <c r="E4" s="5" t="s">
        <v>6</v>
      </c>
      <c r="F4" s="5" t="s">
        <v>7</v>
      </c>
    </row>
    <row r="5" spans="1:6" ht="17.25" customHeight="1">
      <c r="A5" s="6" t="s">
        <v>8</v>
      </c>
      <c r="B5" s="44" t="s">
        <v>9</v>
      </c>
      <c r="C5" s="41">
        <v>8620</v>
      </c>
      <c r="D5" s="42">
        <v>5460.2</v>
      </c>
      <c r="E5" s="41">
        <v>159</v>
      </c>
      <c r="F5" s="43">
        <v>103</v>
      </c>
    </row>
    <row r="6" spans="1:6" ht="17.25" customHeight="1">
      <c r="A6" s="6" t="s">
        <v>10</v>
      </c>
      <c r="B6" s="44" t="s">
        <v>9</v>
      </c>
      <c r="C6" s="41">
        <v>2620.5</v>
      </c>
      <c r="D6" s="42">
        <v>1659.9</v>
      </c>
      <c r="E6" s="41">
        <v>48.3</v>
      </c>
      <c r="F6" s="43">
        <v>103</v>
      </c>
    </row>
    <row r="7" spans="1:6" ht="18.75" customHeight="1">
      <c r="A7" s="6" t="s">
        <v>11</v>
      </c>
      <c r="B7" s="44" t="s">
        <v>9</v>
      </c>
      <c r="C7" s="41">
        <v>132.9</v>
      </c>
      <c r="D7" s="41">
        <v>81.2</v>
      </c>
      <c r="E7" s="41">
        <v>-14.1</v>
      </c>
      <c r="F7" s="43">
        <v>85.2</v>
      </c>
    </row>
    <row r="8" spans="1:6" ht="18" customHeight="1">
      <c r="A8" s="6" t="s">
        <v>12</v>
      </c>
      <c r="B8" s="44" t="s">
        <v>9</v>
      </c>
      <c r="C8" s="41">
        <v>91.8</v>
      </c>
      <c r="D8" s="42">
        <v>0</v>
      </c>
      <c r="E8" s="41">
        <v>-68</v>
      </c>
      <c r="F8" s="43">
        <v>0</v>
      </c>
    </row>
    <row r="9" spans="1:18" s="2" customFormat="1" ht="19.5" customHeight="1">
      <c r="A9" s="6" t="s">
        <v>13</v>
      </c>
      <c r="B9" s="44" t="s">
        <v>9</v>
      </c>
      <c r="C9" s="41">
        <f>C10+C11+C12</f>
        <v>1039</v>
      </c>
      <c r="D9" s="41">
        <f>D10+D11+D12</f>
        <v>564.3</v>
      </c>
      <c r="E9" s="41">
        <f>E10+E11+E12</f>
        <v>564.3</v>
      </c>
      <c r="F9" s="43"/>
      <c r="G9" s="4"/>
      <c r="K9" s="3"/>
      <c r="L9" s="3"/>
      <c r="M9" s="3"/>
      <c r="N9" s="3"/>
      <c r="O9" s="3"/>
      <c r="P9" s="3"/>
      <c r="Q9" s="3"/>
      <c r="R9" s="3"/>
    </row>
    <row r="10" spans="1:18" s="2" customFormat="1" ht="19.5" customHeight="1">
      <c r="A10" s="71" t="s">
        <v>98</v>
      </c>
      <c r="B10" s="7" t="s">
        <v>9</v>
      </c>
      <c r="C10" s="8">
        <v>200</v>
      </c>
      <c r="D10" s="8">
        <v>28.1</v>
      </c>
      <c r="E10" s="8">
        <v>28.1</v>
      </c>
      <c r="F10" s="43"/>
      <c r="G10" s="4"/>
      <c r="K10" s="3"/>
      <c r="L10" s="3"/>
      <c r="M10" s="3"/>
      <c r="N10" s="3"/>
      <c r="O10" s="3"/>
      <c r="P10" s="3"/>
      <c r="Q10" s="3"/>
      <c r="R10" s="3"/>
    </row>
    <row r="11" spans="1:18" s="2" customFormat="1" ht="30" customHeight="1">
      <c r="A11" s="71" t="s">
        <v>100</v>
      </c>
      <c r="B11" s="7" t="s">
        <v>9</v>
      </c>
      <c r="C11" s="8">
        <v>166.3</v>
      </c>
      <c r="D11" s="8">
        <v>131.9</v>
      </c>
      <c r="E11" s="8">
        <v>131.9</v>
      </c>
      <c r="F11" s="43"/>
      <c r="G11" s="4"/>
      <c r="K11" s="3"/>
      <c r="L11" s="3"/>
      <c r="M11" s="3"/>
      <c r="N11" s="3"/>
      <c r="O11" s="3"/>
      <c r="P11" s="3"/>
      <c r="Q11" s="3"/>
      <c r="R11" s="3"/>
    </row>
    <row r="12" spans="1:18" s="2" customFormat="1" ht="19.5" customHeight="1">
      <c r="A12" s="71" t="s">
        <v>99</v>
      </c>
      <c r="B12" s="7" t="s">
        <v>9</v>
      </c>
      <c r="C12" s="8">
        <v>672.7</v>
      </c>
      <c r="D12" s="8">
        <v>404.3</v>
      </c>
      <c r="E12" s="8">
        <v>404.3</v>
      </c>
      <c r="F12" s="43"/>
      <c r="G12" s="4"/>
      <c r="K12" s="3"/>
      <c r="L12" s="3"/>
      <c r="M12" s="3"/>
      <c r="N12" s="3"/>
      <c r="O12" s="3"/>
      <c r="P12" s="3"/>
      <c r="Q12" s="3"/>
      <c r="R12" s="3"/>
    </row>
    <row r="13" spans="1:18" s="2" customFormat="1" ht="19.5" customHeight="1">
      <c r="A13" s="6" t="s">
        <v>81</v>
      </c>
      <c r="B13" s="44" t="s">
        <v>9</v>
      </c>
      <c r="C13" s="41">
        <v>626.3</v>
      </c>
      <c r="D13" s="41">
        <v>626.6</v>
      </c>
      <c r="E13" s="41">
        <v>167</v>
      </c>
      <c r="F13" s="43">
        <v>136.34</v>
      </c>
      <c r="G13" s="4"/>
      <c r="K13" s="3"/>
      <c r="L13" s="3"/>
      <c r="M13" s="3"/>
      <c r="N13" s="3"/>
      <c r="O13" s="3"/>
      <c r="P13" s="3"/>
      <c r="Q13" s="3"/>
      <c r="R13" s="3"/>
    </row>
    <row r="14" spans="1:18" s="2" customFormat="1" ht="34.5" customHeight="1">
      <c r="A14" s="6" t="s">
        <v>14</v>
      </c>
      <c r="B14" s="44" t="s">
        <v>9</v>
      </c>
      <c r="C14" s="41">
        <f>C15+C16</f>
        <v>1052</v>
      </c>
      <c r="D14" s="42">
        <f>D15+D16</f>
        <v>700.1999999999999</v>
      </c>
      <c r="E14" s="41">
        <f>E15+E16</f>
        <v>-176.5</v>
      </c>
      <c r="F14" s="43">
        <v>79.87</v>
      </c>
      <c r="G14" s="4"/>
      <c r="K14" s="3"/>
      <c r="L14" s="3"/>
      <c r="M14" s="3"/>
      <c r="N14" s="3"/>
      <c r="O14" s="3"/>
      <c r="P14" s="3"/>
      <c r="Q14" s="3"/>
      <c r="R14" s="3"/>
    </row>
    <row r="15" spans="1:18" s="2" customFormat="1" ht="18" customHeight="1">
      <c r="A15" s="10" t="s">
        <v>15</v>
      </c>
      <c r="B15" s="7" t="s">
        <v>9</v>
      </c>
      <c r="C15" s="8">
        <v>228.8</v>
      </c>
      <c r="D15" s="9">
        <v>98.4</v>
      </c>
      <c r="E15" s="8">
        <v>-92.3</v>
      </c>
      <c r="F15" s="27">
        <v>51.6</v>
      </c>
      <c r="G15" s="4"/>
      <c r="K15" s="3"/>
      <c r="L15" s="3"/>
      <c r="M15" s="3"/>
      <c r="N15" s="3"/>
      <c r="O15" s="3"/>
      <c r="P15" s="3"/>
      <c r="Q15" s="3"/>
      <c r="R15" s="3"/>
    </row>
    <row r="16" spans="1:18" s="2" customFormat="1" ht="18" customHeight="1">
      <c r="A16" s="10" t="s">
        <v>16</v>
      </c>
      <c r="B16" s="7" t="s">
        <v>9</v>
      </c>
      <c r="C16" s="8">
        <v>823.2</v>
      </c>
      <c r="D16" s="9">
        <v>601.8</v>
      </c>
      <c r="E16" s="8">
        <v>-84.2</v>
      </c>
      <c r="F16" s="27">
        <v>87.73</v>
      </c>
      <c r="G16" s="4"/>
      <c r="K16" s="3"/>
      <c r="L16" s="3"/>
      <c r="M16" s="3"/>
      <c r="N16" s="3"/>
      <c r="O16" s="3"/>
      <c r="P16" s="3"/>
      <c r="Q16" s="3"/>
      <c r="R16" s="3"/>
    </row>
    <row r="17" spans="1:18" s="2" customFormat="1" ht="18.75" customHeight="1">
      <c r="A17" s="6" t="s">
        <v>17</v>
      </c>
      <c r="B17" s="44" t="s">
        <v>9</v>
      </c>
      <c r="C17" s="49">
        <f>C18+C19+C20+C21+C26+C30+C31</f>
        <v>8593.8</v>
      </c>
      <c r="D17" s="49">
        <f>D18+D19+D20+D21+D26+D30+D31</f>
        <v>7085.400000000001</v>
      </c>
      <c r="E17" s="49">
        <v>1038.4</v>
      </c>
      <c r="F17" s="50">
        <v>117.17</v>
      </c>
      <c r="G17" s="4"/>
      <c r="K17" s="3"/>
      <c r="L17" s="3"/>
      <c r="M17" s="3"/>
      <c r="N17" s="3"/>
      <c r="O17" s="3"/>
      <c r="P17" s="3"/>
      <c r="Q17" s="3"/>
      <c r="R17" s="3"/>
    </row>
    <row r="18" spans="1:18" s="2" customFormat="1" ht="16.5">
      <c r="A18" s="10" t="s">
        <v>18</v>
      </c>
      <c r="B18" s="7" t="s">
        <v>9</v>
      </c>
      <c r="C18" s="8">
        <v>123</v>
      </c>
      <c r="D18" s="8">
        <v>35.5</v>
      </c>
      <c r="E18" s="8">
        <v>-67</v>
      </c>
      <c r="F18" s="27">
        <v>34.63</v>
      </c>
      <c r="G18" s="4"/>
      <c r="K18" s="3"/>
      <c r="L18" s="3"/>
      <c r="M18" s="3"/>
      <c r="N18" s="3"/>
      <c r="O18" s="3"/>
      <c r="P18" s="3"/>
      <c r="Q18" s="3"/>
      <c r="R18" s="3"/>
    </row>
    <row r="19" spans="1:18" s="2" customFormat="1" ht="18.75" customHeight="1">
      <c r="A19" s="10" t="s">
        <v>19</v>
      </c>
      <c r="B19" s="7" t="s">
        <v>9</v>
      </c>
      <c r="C19" s="8">
        <v>774</v>
      </c>
      <c r="D19" s="8">
        <v>0</v>
      </c>
      <c r="E19" s="8">
        <v>-201.7</v>
      </c>
      <c r="F19" s="27">
        <v>0</v>
      </c>
      <c r="G19" s="4"/>
      <c r="K19" s="3"/>
      <c r="L19" s="3"/>
      <c r="M19" s="3"/>
      <c r="N19" s="3"/>
      <c r="O19" s="3"/>
      <c r="P19" s="3"/>
      <c r="Q19" s="3"/>
      <c r="R19" s="3"/>
    </row>
    <row r="20" spans="1:18" s="4" customFormat="1" ht="50.25" customHeight="1">
      <c r="A20" s="11" t="s">
        <v>20</v>
      </c>
      <c r="B20" s="7" t="s">
        <v>9</v>
      </c>
      <c r="C20" s="8">
        <v>782.3</v>
      </c>
      <c r="D20" s="8">
        <v>197.2</v>
      </c>
      <c r="E20" s="8">
        <v>-454.7</v>
      </c>
      <c r="F20" s="27">
        <v>30.25</v>
      </c>
      <c r="H20" s="2"/>
      <c r="I20" s="2"/>
      <c r="J20" s="2"/>
      <c r="K20" s="3"/>
      <c r="L20" s="3"/>
      <c r="M20" s="3"/>
      <c r="N20" s="3"/>
      <c r="O20" s="3"/>
      <c r="P20" s="3"/>
      <c r="Q20" s="3"/>
      <c r="R20" s="3"/>
    </row>
    <row r="21" spans="1:18" s="4" customFormat="1" ht="20.25" customHeight="1">
      <c r="A21" s="11" t="s">
        <v>21</v>
      </c>
      <c r="B21" s="7" t="s">
        <v>9</v>
      </c>
      <c r="C21" s="47">
        <f>C22+C23+C24+C25</f>
        <v>613.7</v>
      </c>
      <c r="D21" s="47">
        <v>510.6</v>
      </c>
      <c r="E21" s="47">
        <v>7.5</v>
      </c>
      <c r="F21" s="48">
        <v>101.49</v>
      </c>
      <c r="H21" s="2"/>
      <c r="I21" s="2"/>
      <c r="J21" s="2"/>
      <c r="K21" s="3"/>
      <c r="L21" s="3"/>
      <c r="M21" s="3"/>
      <c r="N21" s="3"/>
      <c r="O21" s="3"/>
      <c r="P21" s="3"/>
      <c r="Q21" s="3"/>
      <c r="R21" s="3"/>
    </row>
    <row r="22" spans="1:18" s="4" customFormat="1" ht="20.25" customHeight="1">
      <c r="A22" s="11" t="s">
        <v>91</v>
      </c>
      <c r="B22" s="7" t="s">
        <v>9</v>
      </c>
      <c r="C22" s="47">
        <v>10</v>
      </c>
      <c r="D22" s="47">
        <v>0</v>
      </c>
      <c r="E22" s="47">
        <v>0</v>
      </c>
      <c r="F22" s="48"/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</row>
    <row r="23" spans="1:18" s="4" customFormat="1" ht="19.5" customHeight="1">
      <c r="A23" s="12" t="s">
        <v>23</v>
      </c>
      <c r="B23" s="7" t="s">
        <v>9</v>
      </c>
      <c r="C23" s="8">
        <v>442</v>
      </c>
      <c r="D23" s="8">
        <v>379.3</v>
      </c>
      <c r="E23" s="8">
        <v>11</v>
      </c>
      <c r="F23" s="27">
        <v>103</v>
      </c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</row>
    <row r="24" spans="1:18" s="4" customFormat="1" ht="34.5" customHeight="1">
      <c r="A24" s="12" t="s">
        <v>24</v>
      </c>
      <c r="B24" s="7" t="s">
        <v>9</v>
      </c>
      <c r="C24" s="8">
        <v>45.2</v>
      </c>
      <c r="D24" s="9">
        <v>38.8</v>
      </c>
      <c r="E24" s="8">
        <v>1.1</v>
      </c>
      <c r="F24" s="27">
        <v>103</v>
      </c>
      <c r="H24" s="2"/>
      <c r="I24" s="2"/>
      <c r="J24" s="2"/>
      <c r="K24" s="3"/>
      <c r="L24" s="3"/>
      <c r="M24" s="3"/>
      <c r="N24" s="3"/>
      <c r="O24" s="3"/>
      <c r="P24" s="3"/>
      <c r="Q24" s="3"/>
      <c r="R24" s="3"/>
    </row>
    <row r="25" spans="1:18" s="4" customFormat="1" ht="52.5" customHeight="1">
      <c r="A25" s="12" t="s">
        <v>26</v>
      </c>
      <c r="B25" s="7" t="s">
        <v>9</v>
      </c>
      <c r="C25" s="8">
        <v>116.5</v>
      </c>
      <c r="D25" s="9">
        <v>92.4</v>
      </c>
      <c r="E25" s="8">
        <v>-4.7</v>
      </c>
      <c r="F25" s="27">
        <v>95.16</v>
      </c>
      <c r="H25" s="2"/>
      <c r="I25" s="2"/>
      <c r="J25" s="2"/>
      <c r="K25" s="3"/>
      <c r="L25" s="3"/>
      <c r="M25" s="3"/>
      <c r="N25" s="3"/>
      <c r="O25" s="3"/>
      <c r="P25" s="3"/>
      <c r="Q25" s="3"/>
      <c r="R25" s="3"/>
    </row>
    <row r="26" spans="1:18" s="4" customFormat="1" ht="17.25" customHeight="1">
      <c r="A26" s="10" t="s">
        <v>27</v>
      </c>
      <c r="B26" s="7" t="s">
        <v>9</v>
      </c>
      <c r="C26" s="47">
        <f>C27+C28+C29</f>
        <v>6180.8</v>
      </c>
      <c r="D26" s="47">
        <f>D27+D28+D29</f>
        <v>6322.1</v>
      </c>
      <c r="E26" s="47">
        <f>E27+E28+E29</f>
        <v>1734.3</v>
      </c>
      <c r="F26" s="48">
        <v>137.8</v>
      </c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</row>
    <row r="27" spans="1:18" s="4" customFormat="1" ht="18.75" customHeight="1">
      <c r="A27" s="12" t="s">
        <v>28</v>
      </c>
      <c r="B27" s="7" t="s">
        <v>9</v>
      </c>
      <c r="C27" s="8">
        <v>5232.3</v>
      </c>
      <c r="D27" s="9">
        <v>5806.5</v>
      </c>
      <c r="E27" s="8">
        <v>1734.3</v>
      </c>
      <c r="F27" s="27">
        <v>142.59</v>
      </c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</row>
    <row r="28" spans="1:18" s="4" customFormat="1" ht="18" customHeight="1">
      <c r="A28" s="14" t="s">
        <v>29</v>
      </c>
      <c r="B28" s="7" t="s">
        <v>9</v>
      </c>
      <c r="C28" s="8">
        <v>676.5</v>
      </c>
      <c r="D28" s="8">
        <v>393.6</v>
      </c>
      <c r="E28" s="8">
        <v>0</v>
      </c>
      <c r="F28" s="27">
        <v>100</v>
      </c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</row>
    <row r="29" spans="1:18" s="4" customFormat="1" ht="18" customHeight="1">
      <c r="A29" s="12" t="s">
        <v>30</v>
      </c>
      <c r="B29" s="7" t="s">
        <v>9</v>
      </c>
      <c r="C29" s="8">
        <v>272</v>
      </c>
      <c r="D29" s="8">
        <v>122</v>
      </c>
      <c r="E29" s="8">
        <v>0</v>
      </c>
      <c r="F29" s="27">
        <v>100</v>
      </c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</row>
    <row r="30" spans="1:18" s="4" customFormat="1" ht="16.5" customHeight="1">
      <c r="A30" s="15" t="s">
        <v>31</v>
      </c>
      <c r="B30" s="7" t="s">
        <v>9</v>
      </c>
      <c r="C30" s="8">
        <v>20</v>
      </c>
      <c r="D30" s="9">
        <v>20</v>
      </c>
      <c r="E30" s="8">
        <v>20</v>
      </c>
      <c r="F30" s="27"/>
      <c r="H30" s="2"/>
      <c r="I30" s="2"/>
      <c r="J30" s="2"/>
      <c r="K30" s="3"/>
      <c r="L30" s="3"/>
      <c r="M30" s="3"/>
      <c r="N30" s="3"/>
      <c r="O30" s="3"/>
      <c r="P30" s="3"/>
      <c r="Q30" s="3"/>
      <c r="R30" s="3"/>
    </row>
    <row r="31" spans="1:18" s="4" customFormat="1" ht="18" customHeight="1">
      <c r="A31" s="15" t="s">
        <v>84</v>
      </c>
      <c r="B31" s="7" t="s">
        <v>9</v>
      </c>
      <c r="C31" s="8">
        <v>100</v>
      </c>
      <c r="D31" s="9">
        <v>0</v>
      </c>
      <c r="E31" s="8">
        <v>-166.7</v>
      </c>
      <c r="F31" s="27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</row>
    <row r="32" spans="1:18" s="2" customFormat="1" ht="16.5">
      <c r="A32" s="6" t="s">
        <v>36</v>
      </c>
      <c r="B32" s="44" t="s">
        <v>9</v>
      </c>
      <c r="C32" s="41">
        <f>C5+C6+C7+C8+C9+C13+C14+C17</f>
        <v>22776.299999999996</v>
      </c>
      <c r="D32" s="41">
        <f>D5+D6+D7+D8+D9+D13+D14+D17</f>
        <v>16177.800000000003</v>
      </c>
      <c r="E32" s="41">
        <f>E5+E6+E7+E8+E9+E13+E14+E17</f>
        <v>1718.4</v>
      </c>
      <c r="F32" s="43">
        <v>111.88</v>
      </c>
      <c r="G32" s="4"/>
      <c r="K32" s="3"/>
      <c r="L32" s="3"/>
      <c r="M32" s="3"/>
      <c r="N32" s="3"/>
      <c r="O32" s="3"/>
      <c r="P32" s="3"/>
      <c r="Q32" s="3"/>
      <c r="R32" s="3"/>
    </row>
    <row r="33" spans="1:18" s="2" customFormat="1" ht="18.75" customHeight="1">
      <c r="A33" s="6" t="s">
        <v>37</v>
      </c>
      <c r="B33" s="52" t="s">
        <v>9</v>
      </c>
      <c r="C33" s="49">
        <f>C34+C35+C36+C37+C39</f>
        <v>1414.6999999999998</v>
      </c>
      <c r="D33" s="49">
        <f>D34+D35+D36+D37+D39</f>
        <v>857</v>
      </c>
      <c r="E33" s="49">
        <v>481.2</v>
      </c>
      <c r="F33" s="50">
        <v>228.05</v>
      </c>
      <c r="G33" s="4"/>
      <c r="K33" s="3"/>
      <c r="L33" s="3"/>
      <c r="M33" s="3"/>
      <c r="N33" s="3"/>
      <c r="O33" s="3"/>
      <c r="P33" s="3"/>
      <c r="Q33" s="3"/>
      <c r="R33" s="3"/>
    </row>
    <row r="34" spans="1:18" s="2" customFormat="1" ht="17.25" customHeight="1">
      <c r="A34" s="10" t="s">
        <v>38</v>
      </c>
      <c r="B34" s="7" t="s">
        <v>9</v>
      </c>
      <c r="C34" s="8">
        <v>733.3</v>
      </c>
      <c r="D34" s="8">
        <v>450</v>
      </c>
      <c r="E34" s="8"/>
      <c r="F34" s="8"/>
      <c r="G34" s="4"/>
      <c r="K34" s="3"/>
      <c r="L34" s="3"/>
      <c r="M34" s="3"/>
      <c r="N34" s="3"/>
      <c r="O34" s="3"/>
      <c r="P34" s="3"/>
      <c r="Q34" s="3"/>
      <c r="R34" s="3"/>
    </row>
    <row r="35" spans="1:18" s="2" customFormat="1" ht="18.75" customHeight="1">
      <c r="A35" s="10" t="s">
        <v>39</v>
      </c>
      <c r="B35" s="7" t="s">
        <v>9</v>
      </c>
      <c r="C35" s="8">
        <v>96.2</v>
      </c>
      <c r="D35" s="8">
        <v>0</v>
      </c>
      <c r="E35" s="8">
        <v>-80.2</v>
      </c>
      <c r="F35" s="27">
        <v>0</v>
      </c>
      <c r="G35" s="4"/>
      <c r="K35" s="3"/>
      <c r="L35" s="3"/>
      <c r="M35" s="3"/>
      <c r="N35" s="3"/>
      <c r="O35" s="3"/>
      <c r="P35" s="3"/>
      <c r="Q35" s="3"/>
      <c r="R35" s="3"/>
    </row>
    <row r="36" spans="1:18" s="2" customFormat="1" ht="18" customHeight="1">
      <c r="A36" s="10" t="s">
        <v>40</v>
      </c>
      <c r="B36" s="7" t="s">
        <v>9</v>
      </c>
      <c r="C36" s="8">
        <v>50</v>
      </c>
      <c r="D36" s="8">
        <v>69.6</v>
      </c>
      <c r="E36" s="8">
        <v>69.6</v>
      </c>
      <c r="F36" s="27"/>
      <c r="G36" s="4"/>
      <c r="K36" s="3"/>
      <c r="L36" s="3"/>
      <c r="M36" s="3"/>
      <c r="N36" s="3"/>
      <c r="O36" s="3"/>
      <c r="P36" s="3"/>
      <c r="Q36" s="3"/>
      <c r="R36" s="3"/>
    </row>
    <row r="37" spans="1:18" s="2" customFormat="1" ht="18" customHeight="1">
      <c r="A37" s="10" t="s">
        <v>41</v>
      </c>
      <c r="B37" s="7" t="s">
        <v>9</v>
      </c>
      <c r="C37" s="8">
        <f>C38</f>
        <v>197.8</v>
      </c>
      <c r="D37" s="8">
        <f>D38</f>
        <v>114.6</v>
      </c>
      <c r="E37" s="8">
        <f>E38</f>
        <v>-50.2</v>
      </c>
      <c r="F37" s="27">
        <v>69.54</v>
      </c>
      <c r="G37" s="4"/>
      <c r="K37" s="3"/>
      <c r="L37" s="3"/>
      <c r="M37" s="3"/>
      <c r="N37" s="3"/>
      <c r="O37" s="3"/>
      <c r="P37" s="3"/>
      <c r="Q37" s="3"/>
      <c r="R37" s="3"/>
    </row>
    <row r="38" spans="1:18" s="2" customFormat="1" ht="17.25" customHeight="1">
      <c r="A38" s="13" t="s">
        <v>42</v>
      </c>
      <c r="B38" s="7" t="s">
        <v>9</v>
      </c>
      <c r="C38" s="8">
        <v>197.8</v>
      </c>
      <c r="D38" s="9">
        <v>114.6</v>
      </c>
      <c r="E38" s="8">
        <v>-50.2</v>
      </c>
      <c r="F38" s="27">
        <v>69.54</v>
      </c>
      <c r="G38" s="4"/>
      <c r="K38" s="3"/>
      <c r="L38" s="3"/>
      <c r="M38" s="3"/>
      <c r="N38" s="3"/>
      <c r="O38" s="3"/>
      <c r="P38" s="3"/>
      <c r="Q38" s="3"/>
      <c r="R38" s="3"/>
    </row>
    <row r="39" spans="1:18" s="2" customFormat="1" ht="15.75" customHeight="1">
      <c r="A39" s="10" t="s">
        <v>43</v>
      </c>
      <c r="B39" s="7" t="s">
        <v>9</v>
      </c>
      <c r="C39" s="51">
        <f>C40+C41</f>
        <v>337.4</v>
      </c>
      <c r="D39" s="51">
        <f>D40+D41</f>
        <v>222.8</v>
      </c>
      <c r="E39" s="51">
        <v>92</v>
      </c>
      <c r="F39" s="48">
        <v>170.34</v>
      </c>
      <c r="G39" s="4"/>
      <c r="K39" s="3"/>
      <c r="L39" s="3"/>
      <c r="M39" s="3"/>
      <c r="N39" s="3"/>
      <c r="O39" s="3"/>
      <c r="P39" s="3"/>
      <c r="Q39" s="3"/>
      <c r="R39" s="3"/>
    </row>
    <row r="40" spans="1:18" s="2" customFormat="1" ht="15.75" customHeight="1">
      <c r="A40" s="13" t="s">
        <v>85</v>
      </c>
      <c r="B40" s="7" t="s">
        <v>9</v>
      </c>
      <c r="C40" s="8">
        <v>215.5</v>
      </c>
      <c r="D40" s="9">
        <v>129.9</v>
      </c>
      <c r="E40" s="8">
        <v>109.9</v>
      </c>
      <c r="F40" s="27">
        <v>649.5</v>
      </c>
      <c r="G40" s="4"/>
      <c r="K40" s="3"/>
      <c r="L40" s="3"/>
      <c r="M40" s="3"/>
      <c r="N40" s="3"/>
      <c r="O40" s="3"/>
      <c r="P40" s="3"/>
      <c r="Q40" s="3"/>
      <c r="R40" s="3"/>
    </row>
    <row r="41" spans="1:18" s="2" customFormat="1" ht="15.75" customHeight="1">
      <c r="A41" s="13" t="s">
        <v>86</v>
      </c>
      <c r="B41" s="7" t="s">
        <v>9</v>
      </c>
      <c r="C41" s="8">
        <v>121.9</v>
      </c>
      <c r="D41" s="9">
        <v>92.9</v>
      </c>
      <c r="E41" s="8">
        <v>-17.9</v>
      </c>
      <c r="F41" s="27"/>
      <c r="G41" s="4"/>
      <c r="K41" s="3"/>
      <c r="L41" s="3"/>
      <c r="M41" s="3"/>
      <c r="N41" s="3"/>
      <c r="O41" s="3"/>
      <c r="P41" s="3"/>
      <c r="Q41" s="3"/>
      <c r="R41" s="3"/>
    </row>
    <row r="42" spans="1:18" s="2" customFormat="1" ht="15.75" customHeight="1">
      <c r="A42" s="53" t="s">
        <v>87</v>
      </c>
      <c r="B42" s="44" t="s">
        <v>9</v>
      </c>
      <c r="C42" s="61">
        <v>13542.7</v>
      </c>
      <c r="D42" s="61">
        <v>7753.4</v>
      </c>
      <c r="E42" s="49">
        <v>-292</v>
      </c>
      <c r="F42" s="50">
        <v>96.37</v>
      </c>
      <c r="G42" s="4"/>
      <c r="K42" s="3"/>
      <c r="L42" s="3"/>
      <c r="M42" s="3"/>
      <c r="N42" s="3"/>
      <c r="O42" s="3"/>
      <c r="P42" s="3"/>
      <c r="Q42" s="3"/>
      <c r="R42" s="3"/>
    </row>
    <row r="43" spans="1:18" s="2" customFormat="1" ht="15.75" customHeight="1">
      <c r="A43" s="53" t="s">
        <v>88</v>
      </c>
      <c r="B43" s="44" t="s">
        <v>9</v>
      </c>
      <c r="C43" s="49">
        <v>9864.9</v>
      </c>
      <c r="D43" s="49">
        <v>9281.4</v>
      </c>
      <c r="E43" s="49">
        <v>2491.6</v>
      </c>
      <c r="F43" s="50">
        <v>136.7</v>
      </c>
      <c r="G43" s="4"/>
      <c r="K43" s="3"/>
      <c r="L43" s="3"/>
      <c r="M43" s="3"/>
      <c r="N43" s="3"/>
      <c r="O43" s="3"/>
      <c r="P43" s="3"/>
      <c r="Q43" s="3"/>
      <c r="R43" s="3"/>
    </row>
    <row r="44" spans="1:18" s="2" customFormat="1" ht="15.75" customHeight="1">
      <c r="A44" s="53" t="s">
        <v>89</v>
      </c>
      <c r="B44" s="44" t="s">
        <v>9</v>
      </c>
      <c r="C44" s="49">
        <v>40983</v>
      </c>
      <c r="D44" s="49">
        <f>D45+D46+D47+D48</f>
        <v>-6896.399999999998</v>
      </c>
      <c r="E44" s="49">
        <f>E45+E46+E47+E48</f>
        <v>-5400.4000000000015</v>
      </c>
      <c r="F44" s="50">
        <v>460.98</v>
      </c>
      <c r="G44" s="4"/>
      <c r="K44" s="3"/>
      <c r="L44" s="3"/>
      <c r="M44" s="3"/>
      <c r="N44" s="3"/>
      <c r="O44" s="3"/>
      <c r="P44" s="3"/>
      <c r="Q44" s="3"/>
      <c r="R44" s="3"/>
    </row>
    <row r="45" spans="1:18" s="2" customFormat="1" ht="15.75" customHeight="1">
      <c r="A45" s="53" t="s">
        <v>101</v>
      </c>
      <c r="B45" s="44" t="s">
        <v>9</v>
      </c>
      <c r="C45" s="49"/>
      <c r="D45" s="49">
        <v>1918.3</v>
      </c>
      <c r="E45" s="49">
        <v>2066.2</v>
      </c>
      <c r="F45" s="50">
        <v>-1296.92</v>
      </c>
      <c r="G45" s="4"/>
      <c r="K45" s="3"/>
      <c r="L45" s="3"/>
      <c r="M45" s="3"/>
      <c r="N45" s="3"/>
      <c r="O45" s="3"/>
      <c r="P45" s="3"/>
      <c r="Q45" s="3"/>
      <c r="R45" s="3"/>
    </row>
    <row r="46" spans="1:18" s="2" customFormat="1" ht="15.75" customHeight="1">
      <c r="A46" s="53" t="s">
        <v>102</v>
      </c>
      <c r="B46" s="44" t="s">
        <v>9</v>
      </c>
      <c r="C46" s="49"/>
      <c r="D46" s="49">
        <v>4645.6</v>
      </c>
      <c r="E46" s="49">
        <v>4372.7</v>
      </c>
      <c r="F46" s="50">
        <v>1702.49</v>
      </c>
      <c r="G46" s="4"/>
      <c r="K46" s="3"/>
      <c r="L46" s="3"/>
      <c r="M46" s="3"/>
      <c r="N46" s="3"/>
      <c r="O46" s="3"/>
      <c r="P46" s="3"/>
      <c r="Q46" s="3"/>
      <c r="R46" s="3"/>
    </row>
    <row r="47" spans="1:18" s="2" customFormat="1" ht="15.75" customHeight="1">
      <c r="A47" s="53" t="s">
        <v>103</v>
      </c>
      <c r="B47" s="44" t="s">
        <v>9</v>
      </c>
      <c r="C47" s="49"/>
      <c r="D47" s="49">
        <v>6329.8</v>
      </c>
      <c r="E47" s="49">
        <v>5837.4</v>
      </c>
      <c r="F47" s="50">
        <v>1285.49</v>
      </c>
      <c r="G47" s="4"/>
      <c r="K47" s="3"/>
      <c r="L47" s="3"/>
      <c r="M47" s="3"/>
      <c r="N47" s="3"/>
      <c r="O47" s="3"/>
      <c r="P47" s="3"/>
      <c r="Q47" s="3"/>
      <c r="R47" s="3"/>
    </row>
    <row r="48" spans="1:18" s="2" customFormat="1" ht="15.75" customHeight="1">
      <c r="A48" s="53" t="s">
        <v>104</v>
      </c>
      <c r="B48" s="44" t="s">
        <v>9</v>
      </c>
      <c r="C48" s="49"/>
      <c r="D48" s="49">
        <v>-19790.1</v>
      </c>
      <c r="E48" s="49">
        <v>-17676.7</v>
      </c>
      <c r="F48" s="50">
        <v>936.41</v>
      </c>
      <c r="G48" s="4"/>
      <c r="K48" s="3"/>
      <c r="L48" s="3"/>
      <c r="M48" s="3"/>
      <c r="N48" s="3"/>
      <c r="O48" s="3"/>
      <c r="P48" s="3"/>
      <c r="Q48" s="3"/>
      <c r="R48" s="3"/>
    </row>
    <row r="49" spans="1:18" s="2" customFormat="1" ht="15.75" customHeight="1">
      <c r="A49" s="53" t="s">
        <v>90</v>
      </c>
      <c r="B49" s="44" t="s">
        <v>9</v>
      </c>
      <c r="C49" s="45"/>
      <c r="D49" s="49">
        <v>0</v>
      </c>
      <c r="E49" s="49">
        <v>74.7</v>
      </c>
      <c r="F49" s="43">
        <v>0</v>
      </c>
      <c r="G49" s="4"/>
      <c r="K49" s="3"/>
      <c r="L49" s="3"/>
      <c r="M49" s="3"/>
      <c r="N49" s="3"/>
      <c r="O49" s="3"/>
      <c r="P49" s="3"/>
      <c r="Q49" s="3"/>
      <c r="R49" s="3"/>
    </row>
    <row r="50" spans="1:18" s="2" customFormat="1" ht="64.5" customHeight="1">
      <c r="A50" s="72" t="s">
        <v>105</v>
      </c>
      <c r="B50" s="73" t="s">
        <v>9</v>
      </c>
      <c r="C50" s="74"/>
      <c r="D50" s="75">
        <v>1221</v>
      </c>
      <c r="E50" s="75"/>
      <c r="F50" s="73"/>
      <c r="G50" s="4"/>
      <c r="K50" s="3"/>
      <c r="L50" s="3"/>
      <c r="M50" s="3"/>
      <c r="N50" s="3"/>
      <c r="O50" s="3"/>
      <c r="P50" s="3"/>
      <c r="Q50" s="3"/>
      <c r="R50" s="3"/>
    </row>
    <row r="51" spans="1:18" s="2" customFormat="1" ht="19.5" customHeight="1">
      <c r="A51" s="17" t="s">
        <v>45</v>
      </c>
      <c r="B51" s="44" t="s">
        <v>9</v>
      </c>
      <c r="C51" s="41">
        <v>65174</v>
      </c>
      <c r="D51" s="41">
        <v>8917.3</v>
      </c>
      <c r="E51" s="41">
        <v>-4347</v>
      </c>
      <c r="F51" s="43">
        <v>67.23</v>
      </c>
      <c r="G51" s="4"/>
      <c r="I51" s="60"/>
      <c r="K51" s="3"/>
      <c r="L51" s="3"/>
      <c r="M51" s="3"/>
      <c r="N51" s="3"/>
      <c r="O51" s="3"/>
      <c r="P51" s="3"/>
      <c r="Q51" s="3"/>
      <c r="R51" s="3"/>
    </row>
    <row r="52" spans="1:18" s="2" customFormat="1" ht="18" customHeight="1">
      <c r="A52" s="17" t="s">
        <v>46</v>
      </c>
      <c r="B52" s="44" t="s">
        <v>9</v>
      </c>
      <c r="C52" s="42">
        <v>2203.5</v>
      </c>
      <c r="D52" s="42">
        <v>2380.1</v>
      </c>
      <c r="E52" s="41">
        <v>677.9</v>
      </c>
      <c r="F52" s="43">
        <v>139.82</v>
      </c>
      <c r="G52" s="4"/>
      <c r="K52" s="3"/>
      <c r="L52" s="3"/>
      <c r="M52" s="3"/>
      <c r="N52" s="3"/>
      <c r="O52" s="3"/>
      <c r="P52" s="3"/>
      <c r="Q52" s="3"/>
      <c r="R52" s="3"/>
    </row>
    <row r="53" spans="1:18" s="2" customFormat="1" ht="18" customHeight="1">
      <c r="A53" s="6" t="s">
        <v>47</v>
      </c>
      <c r="B53" s="44" t="s">
        <v>9</v>
      </c>
      <c r="C53" s="41">
        <f>C51+C52</f>
        <v>67377.5</v>
      </c>
      <c r="D53" s="41">
        <f>D51+D52</f>
        <v>11297.4</v>
      </c>
      <c r="E53" s="41">
        <v>-3669.1</v>
      </c>
      <c r="F53" s="43">
        <v>75.48</v>
      </c>
      <c r="G53" s="4"/>
      <c r="K53" s="3"/>
      <c r="L53" s="3"/>
      <c r="M53" s="3"/>
      <c r="N53" s="3"/>
      <c r="O53" s="3"/>
      <c r="P53" s="3"/>
      <c r="Q53" s="3"/>
      <c r="R53" s="3"/>
    </row>
    <row r="54" spans="1:18" s="2" customFormat="1" ht="18" customHeight="1">
      <c r="A54" s="17" t="s">
        <v>48</v>
      </c>
      <c r="B54" s="40" t="s">
        <v>49</v>
      </c>
      <c r="C54" s="54">
        <v>19.1994</v>
      </c>
      <c r="D54" s="54">
        <v>29.7801</v>
      </c>
      <c r="E54" s="41">
        <v>10.6</v>
      </c>
      <c r="F54" s="43">
        <v>155.11</v>
      </c>
      <c r="G54" s="20"/>
      <c r="K54" s="3"/>
      <c r="L54" s="3"/>
      <c r="M54" s="3"/>
      <c r="N54" s="3"/>
      <c r="O54" s="3"/>
      <c r="P54" s="3"/>
      <c r="Q54" s="3"/>
      <c r="R54" s="3"/>
    </row>
    <row r="55" spans="1:18" s="2" customFormat="1" ht="18.75" customHeight="1">
      <c r="A55" s="17" t="s">
        <v>50</v>
      </c>
      <c r="B55" s="40" t="s">
        <v>49</v>
      </c>
      <c r="C55" s="54">
        <v>1.252</v>
      </c>
      <c r="D55" s="54">
        <v>1.7125</v>
      </c>
      <c r="E55" s="41">
        <v>0.5</v>
      </c>
      <c r="F55" s="43">
        <v>136.81</v>
      </c>
      <c r="G55" s="4"/>
      <c r="K55" s="3"/>
      <c r="L55" s="3"/>
      <c r="M55" s="3"/>
      <c r="N55" s="3"/>
      <c r="O55" s="3"/>
      <c r="P55" s="3"/>
      <c r="Q55" s="3"/>
      <c r="R55" s="3"/>
    </row>
    <row r="56" spans="1:18" s="2" customFormat="1" ht="31.5" customHeight="1">
      <c r="A56" s="21" t="s">
        <v>51</v>
      </c>
      <c r="B56" s="40" t="s">
        <v>52</v>
      </c>
      <c r="C56" s="55">
        <v>17.554</v>
      </c>
      <c r="D56" s="59">
        <v>17.385</v>
      </c>
      <c r="E56" s="41">
        <v>-0.2</v>
      </c>
      <c r="F56" s="43">
        <v>99.04</v>
      </c>
      <c r="G56" s="4"/>
      <c r="K56" s="3"/>
      <c r="L56" s="3"/>
      <c r="M56" s="3"/>
      <c r="N56" s="3"/>
      <c r="O56" s="3"/>
      <c r="P56" s="3"/>
      <c r="Q56" s="3"/>
      <c r="R56" s="3"/>
    </row>
    <row r="57" spans="1:18" s="2" customFormat="1" ht="18.75" customHeight="1">
      <c r="A57" s="17" t="s">
        <v>53</v>
      </c>
      <c r="B57" s="40" t="s">
        <v>54</v>
      </c>
      <c r="C57" s="56">
        <v>3.50943</v>
      </c>
      <c r="D57" s="56">
        <v>0.37936</v>
      </c>
      <c r="E57" s="41">
        <v>-0.4</v>
      </c>
      <c r="F57" s="43">
        <v>48.67</v>
      </c>
      <c r="G57" s="4"/>
      <c r="K57" s="3"/>
      <c r="L57" s="3"/>
      <c r="M57" s="3"/>
      <c r="N57" s="3"/>
      <c r="O57" s="3"/>
      <c r="P57" s="3"/>
      <c r="Q57" s="3"/>
      <c r="R57" s="3"/>
    </row>
    <row r="58" spans="1:18" s="4" customFormat="1" ht="18.75" customHeight="1">
      <c r="A58" s="24" t="s">
        <v>55</v>
      </c>
      <c r="B58" s="40"/>
      <c r="C58" s="57"/>
      <c r="D58" s="57"/>
      <c r="E58" s="41"/>
      <c r="F58" s="41"/>
      <c r="H58" s="2"/>
      <c r="I58" s="2"/>
      <c r="J58" s="2"/>
      <c r="K58" s="3"/>
      <c r="L58" s="3"/>
      <c r="M58" s="3"/>
      <c r="N58" s="3"/>
      <c r="O58" s="3"/>
      <c r="P58" s="3"/>
      <c r="Q58" s="3"/>
      <c r="R58" s="3"/>
    </row>
    <row r="59" spans="1:18" s="4" customFormat="1" ht="33.75" customHeight="1">
      <c r="A59" s="26" t="s">
        <v>56</v>
      </c>
      <c r="B59" s="44" t="s">
        <v>57</v>
      </c>
      <c r="C59" s="43"/>
      <c r="D59" s="43">
        <f>D51/D56/12*1000</f>
        <v>42744.22394784776</v>
      </c>
      <c r="E59" s="41"/>
      <c r="F59" s="41"/>
      <c r="H59" s="2"/>
      <c r="I59" s="2"/>
      <c r="J59" s="2"/>
      <c r="K59" s="3"/>
      <c r="L59" s="3"/>
      <c r="M59" s="3"/>
      <c r="N59" s="3"/>
      <c r="O59" s="3"/>
      <c r="P59" s="3"/>
      <c r="Q59" s="3"/>
      <c r="R59" s="3"/>
    </row>
    <row r="60" spans="1:18" s="4" customFormat="1" ht="33" customHeight="1">
      <c r="A60" s="28" t="s">
        <v>58</v>
      </c>
      <c r="B60" s="44" t="s">
        <v>59</v>
      </c>
      <c r="C60" s="58"/>
      <c r="D60" s="58">
        <v>79.92</v>
      </c>
      <c r="E60" s="41"/>
      <c r="F60" s="41"/>
      <c r="H60" s="2"/>
      <c r="I60" s="2"/>
      <c r="J60" s="2"/>
      <c r="K60" s="3"/>
      <c r="L60" s="3"/>
      <c r="M60" s="3"/>
      <c r="N60" s="3"/>
      <c r="O60" s="3"/>
      <c r="P60" s="3"/>
      <c r="Q60" s="3"/>
      <c r="R60" s="3"/>
    </row>
  </sheetData>
  <sheetProtection/>
  <mergeCells count="5">
    <mergeCell ref="A1:F1"/>
    <mergeCell ref="A2:F2"/>
    <mergeCell ref="A3:A4"/>
    <mergeCell ref="B3:B4"/>
    <mergeCell ref="C3:F3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6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47.140625" style="4" customWidth="1"/>
    <col min="2" max="2" width="16.8515625" style="4" customWidth="1"/>
    <col min="3" max="3" width="19.28125" style="4" customWidth="1"/>
    <col min="4" max="4" width="22.7109375" style="4" customWidth="1"/>
    <col min="5" max="5" width="19.00390625" style="4" customWidth="1"/>
    <col min="6" max="6" width="11.7109375" style="4" customWidth="1"/>
    <col min="7" max="7" width="9.140625" style="4" customWidth="1"/>
    <col min="8" max="10" width="9.140625" style="2" customWidth="1"/>
    <col min="11" max="18" width="9.140625" style="3" customWidth="1"/>
  </cols>
  <sheetData>
    <row r="1" spans="1:7" ht="25.5" customHeight="1">
      <c r="A1" s="140" t="s">
        <v>0</v>
      </c>
      <c r="B1" s="140"/>
      <c r="C1" s="140"/>
      <c r="D1" s="140"/>
      <c r="E1" s="140"/>
      <c r="F1" s="140"/>
      <c r="G1" s="1"/>
    </row>
    <row r="2" spans="1:6" ht="17.25" thickBot="1">
      <c r="A2" s="95"/>
      <c r="B2" s="95"/>
      <c r="C2" s="95"/>
      <c r="D2" s="95"/>
      <c r="E2" s="95"/>
      <c r="F2" s="95"/>
    </row>
    <row r="3" spans="1:6" ht="17.25" thickBot="1">
      <c r="A3" s="119" t="s">
        <v>1</v>
      </c>
      <c r="B3" s="121" t="s">
        <v>2</v>
      </c>
      <c r="C3" s="123" t="s">
        <v>106</v>
      </c>
      <c r="D3" s="124"/>
      <c r="E3" s="124"/>
      <c r="F3" s="125"/>
    </row>
    <row r="4" spans="1:6" ht="34.5" customHeight="1" thickBot="1">
      <c r="A4" s="120"/>
      <c r="B4" s="122"/>
      <c r="C4" s="126" t="s">
        <v>4</v>
      </c>
      <c r="D4" s="127" t="s">
        <v>5</v>
      </c>
      <c r="E4" s="126" t="s">
        <v>6</v>
      </c>
      <c r="F4" s="127" t="s">
        <v>7</v>
      </c>
    </row>
    <row r="5" spans="1:6" ht="17.25" customHeight="1">
      <c r="A5" s="115" t="s">
        <v>8</v>
      </c>
      <c r="B5" s="116" t="s">
        <v>9</v>
      </c>
      <c r="C5" s="117">
        <v>8825</v>
      </c>
      <c r="D5" s="117">
        <v>6875.9</v>
      </c>
      <c r="E5" s="117">
        <f>D5-C5</f>
        <v>-1949.1000000000004</v>
      </c>
      <c r="F5" s="118">
        <v>125.9</v>
      </c>
    </row>
    <row r="6" spans="1:6" ht="17.25" customHeight="1">
      <c r="A6" s="96" t="s">
        <v>10</v>
      </c>
      <c r="B6" s="76" t="s">
        <v>9</v>
      </c>
      <c r="C6" s="77">
        <v>2682.8</v>
      </c>
      <c r="D6" s="77">
        <v>2090.3</v>
      </c>
      <c r="E6" s="117">
        <f aca="true" t="shared" si="0" ref="E6:E32">D6-C6</f>
        <v>-592.5</v>
      </c>
      <c r="F6" s="97">
        <v>125.9</v>
      </c>
    </row>
    <row r="7" spans="1:6" ht="18.75" customHeight="1">
      <c r="A7" s="96" t="s">
        <v>11</v>
      </c>
      <c r="B7" s="76" t="s">
        <v>9</v>
      </c>
      <c r="C7" s="77">
        <v>200</v>
      </c>
      <c r="D7" s="77">
        <v>102.3</v>
      </c>
      <c r="E7" s="117">
        <f t="shared" si="0"/>
        <v>-97.7</v>
      </c>
      <c r="F7" s="97">
        <v>125.9</v>
      </c>
    </row>
    <row r="8" spans="1:6" ht="18" customHeight="1">
      <c r="A8" s="96" t="s">
        <v>12</v>
      </c>
      <c r="B8" s="76" t="s">
        <v>9</v>
      </c>
      <c r="C8" s="77">
        <v>91.8</v>
      </c>
      <c r="D8" s="77">
        <v>0</v>
      </c>
      <c r="E8" s="117">
        <f t="shared" si="0"/>
        <v>-91.8</v>
      </c>
      <c r="F8" s="97"/>
    </row>
    <row r="9" spans="1:18" s="2" customFormat="1" ht="19.5" customHeight="1">
      <c r="A9" s="96" t="s">
        <v>13</v>
      </c>
      <c r="B9" s="76" t="s">
        <v>9</v>
      </c>
      <c r="C9" s="77">
        <f>C10+C11+C12</f>
        <v>1040.2</v>
      </c>
      <c r="D9" s="77">
        <f>D10+D11+D12</f>
        <v>710.6</v>
      </c>
      <c r="E9" s="117">
        <f t="shared" si="0"/>
        <v>-329.6</v>
      </c>
      <c r="F9" s="97">
        <v>125.9</v>
      </c>
      <c r="G9" s="4"/>
      <c r="K9" s="3"/>
      <c r="L9" s="3"/>
      <c r="M9" s="3"/>
      <c r="N9" s="3"/>
      <c r="O9" s="3"/>
      <c r="P9" s="3"/>
      <c r="Q9" s="3"/>
      <c r="R9" s="3"/>
    </row>
    <row r="10" spans="1:18" s="2" customFormat="1" ht="19.5" customHeight="1">
      <c r="A10" s="98" t="s">
        <v>98</v>
      </c>
      <c r="B10" s="78" t="s">
        <v>9</v>
      </c>
      <c r="C10" s="79">
        <v>201.2</v>
      </c>
      <c r="D10" s="79">
        <v>35.4</v>
      </c>
      <c r="E10" s="134">
        <f t="shared" si="0"/>
        <v>-165.79999999999998</v>
      </c>
      <c r="F10" s="97">
        <v>125.9</v>
      </c>
      <c r="G10" s="4"/>
      <c r="K10" s="3"/>
      <c r="L10" s="3"/>
      <c r="M10" s="3"/>
      <c r="N10" s="3"/>
      <c r="O10" s="3"/>
      <c r="P10" s="3"/>
      <c r="Q10" s="3"/>
      <c r="R10" s="3"/>
    </row>
    <row r="11" spans="1:18" s="2" customFormat="1" ht="30" customHeight="1">
      <c r="A11" s="98" t="s">
        <v>100</v>
      </c>
      <c r="B11" s="78" t="s">
        <v>9</v>
      </c>
      <c r="C11" s="79">
        <v>166.3</v>
      </c>
      <c r="D11" s="79">
        <v>166.1</v>
      </c>
      <c r="E11" s="134">
        <f t="shared" si="0"/>
        <v>-0.20000000000001705</v>
      </c>
      <c r="F11" s="97">
        <v>125.9</v>
      </c>
      <c r="G11" s="4"/>
      <c r="K11" s="3"/>
      <c r="L11" s="3"/>
      <c r="M11" s="3"/>
      <c r="N11" s="3"/>
      <c r="O11" s="3"/>
      <c r="P11" s="3"/>
      <c r="Q11" s="3"/>
      <c r="R11" s="3"/>
    </row>
    <row r="12" spans="1:18" s="2" customFormat="1" ht="19.5" customHeight="1">
      <c r="A12" s="98" t="s">
        <v>99</v>
      </c>
      <c r="B12" s="78" t="s">
        <v>9</v>
      </c>
      <c r="C12" s="79">
        <v>672.7</v>
      </c>
      <c r="D12" s="79">
        <v>509.1</v>
      </c>
      <c r="E12" s="134">
        <f t="shared" si="0"/>
        <v>-163.60000000000002</v>
      </c>
      <c r="F12" s="97">
        <v>125.9</v>
      </c>
      <c r="G12" s="4"/>
      <c r="K12" s="3"/>
      <c r="L12" s="3"/>
      <c r="M12" s="3"/>
      <c r="N12" s="3"/>
      <c r="O12" s="3"/>
      <c r="P12" s="3"/>
      <c r="Q12" s="3"/>
      <c r="R12" s="3"/>
    </row>
    <row r="13" spans="1:18" s="2" customFormat="1" ht="19.5" customHeight="1">
      <c r="A13" s="96" t="s">
        <v>81</v>
      </c>
      <c r="B13" s="76" t="s">
        <v>9</v>
      </c>
      <c r="C13" s="77">
        <v>751.9</v>
      </c>
      <c r="D13" s="77">
        <v>510</v>
      </c>
      <c r="E13" s="117">
        <f t="shared" si="0"/>
        <v>-241.89999999999998</v>
      </c>
      <c r="F13" s="97">
        <v>81.4</v>
      </c>
      <c r="G13" s="4"/>
      <c r="K13" s="3"/>
      <c r="L13" s="3"/>
      <c r="M13" s="3"/>
      <c r="N13" s="3"/>
      <c r="O13" s="3"/>
      <c r="P13" s="3"/>
      <c r="Q13" s="3"/>
      <c r="R13" s="3"/>
    </row>
    <row r="14" spans="1:18" s="2" customFormat="1" ht="34.5" customHeight="1">
      <c r="A14" s="96" t="s">
        <v>14</v>
      </c>
      <c r="B14" s="76" t="s">
        <v>9</v>
      </c>
      <c r="C14" s="77">
        <f>C15+C16</f>
        <v>1095.9</v>
      </c>
      <c r="D14" s="77">
        <f>D15+D16</f>
        <v>881.6999999999999</v>
      </c>
      <c r="E14" s="117">
        <f t="shared" si="0"/>
        <v>-214.20000000000016</v>
      </c>
      <c r="F14" s="97">
        <v>79.87</v>
      </c>
      <c r="G14" s="4"/>
      <c r="K14" s="3"/>
      <c r="L14" s="3"/>
      <c r="M14" s="3"/>
      <c r="N14" s="3"/>
      <c r="O14" s="3"/>
      <c r="P14" s="3"/>
      <c r="Q14" s="3"/>
      <c r="R14" s="3"/>
    </row>
    <row r="15" spans="1:18" s="2" customFormat="1" ht="18" customHeight="1">
      <c r="A15" s="99" t="s">
        <v>15</v>
      </c>
      <c r="B15" s="78" t="s">
        <v>9</v>
      </c>
      <c r="C15" s="79">
        <v>238.4</v>
      </c>
      <c r="D15" s="79">
        <v>123.9</v>
      </c>
      <c r="E15" s="134">
        <f t="shared" si="0"/>
        <v>-114.5</v>
      </c>
      <c r="F15" s="100">
        <v>125.9</v>
      </c>
      <c r="G15" s="4"/>
      <c r="K15" s="3"/>
      <c r="L15" s="3"/>
      <c r="M15" s="3"/>
      <c r="N15" s="3"/>
      <c r="O15" s="3"/>
      <c r="P15" s="3"/>
      <c r="Q15" s="3"/>
      <c r="R15" s="3"/>
    </row>
    <row r="16" spans="1:18" s="2" customFormat="1" ht="18" customHeight="1">
      <c r="A16" s="99" t="s">
        <v>16</v>
      </c>
      <c r="B16" s="78" t="s">
        <v>9</v>
      </c>
      <c r="C16" s="79">
        <v>857.5</v>
      </c>
      <c r="D16" s="79">
        <v>757.8</v>
      </c>
      <c r="E16" s="134">
        <f t="shared" si="0"/>
        <v>-99.70000000000005</v>
      </c>
      <c r="F16" s="100">
        <v>125.9</v>
      </c>
      <c r="G16" s="4"/>
      <c r="K16" s="3"/>
      <c r="L16" s="3"/>
      <c r="M16" s="3"/>
      <c r="N16" s="3"/>
      <c r="O16" s="3"/>
      <c r="P16" s="3"/>
      <c r="Q16" s="3"/>
      <c r="R16" s="3"/>
    </row>
    <row r="17" spans="1:18" s="2" customFormat="1" ht="18.75" customHeight="1">
      <c r="A17" s="96" t="s">
        <v>17</v>
      </c>
      <c r="B17" s="76" t="s">
        <v>9</v>
      </c>
      <c r="C17" s="80">
        <f>C18+C19+C20+C21+C26+C30+C31</f>
        <v>11834.925</v>
      </c>
      <c r="D17" s="80">
        <f>D18+D19+D20+D21+D26+D30+D31</f>
        <v>5470.299999999999</v>
      </c>
      <c r="E17" s="117">
        <f t="shared" si="0"/>
        <v>-6364.625</v>
      </c>
      <c r="F17" s="101">
        <v>117.17</v>
      </c>
      <c r="G17" s="4"/>
      <c r="K17" s="3"/>
      <c r="L17" s="3"/>
      <c r="M17" s="3"/>
      <c r="N17" s="3"/>
      <c r="O17" s="3"/>
      <c r="P17" s="3"/>
      <c r="Q17" s="3"/>
      <c r="R17" s="3"/>
    </row>
    <row r="18" spans="1:18" s="2" customFormat="1" ht="16.5">
      <c r="A18" s="99" t="s">
        <v>18</v>
      </c>
      <c r="B18" s="78" t="s">
        <v>9</v>
      </c>
      <c r="C18" s="79">
        <v>44.4</v>
      </c>
      <c r="D18" s="79">
        <v>44.7</v>
      </c>
      <c r="E18" s="134">
        <f t="shared" si="0"/>
        <v>0.30000000000000426</v>
      </c>
      <c r="F18" s="100">
        <v>125.9</v>
      </c>
      <c r="G18" s="4"/>
      <c r="K18" s="3"/>
      <c r="L18" s="3"/>
      <c r="M18" s="3"/>
      <c r="N18" s="3"/>
      <c r="O18" s="3"/>
      <c r="P18" s="3"/>
      <c r="Q18" s="3"/>
      <c r="R18" s="3"/>
    </row>
    <row r="19" spans="1:18" s="2" customFormat="1" ht="18.75" customHeight="1">
      <c r="A19" s="99" t="s">
        <v>19</v>
      </c>
      <c r="B19" s="78" t="s">
        <v>9</v>
      </c>
      <c r="C19" s="79">
        <v>774</v>
      </c>
      <c r="D19" s="79">
        <v>0</v>
      </c>
      <c r="E19" s="134">
        <f t="shared" si="0"/>
        <v>-774</v>
      </c>
      <c r="F19" s="100"/>
      <c r="G19" s="4"/>
      <c r="K19" s="3"/>
      <c r="L19" s="3"/>
      <c r="M19" s="3"/>
      <c r="N19" s="3"/>
      <c r="O19" s="3"/>
      <c r="P19" s="3"/>
      <c r="Q19" s="3"/>
      <c r="R19" s="3"/>
    </row>
    <row r="20" spans="1:18" s="4" customFormat="1" ht="50.25" customHeight="1">
      <c r="A20" s="102" t="s">
        <v>20</v>
      </c>
      <c r="B20" s="78" t="s">
        <v>9</v>
      </c>
      <c r="C20" s="79">
        <v>446</v>
      </c>
      <c r="D20" s="79">
        <v>248.3</v>
      </c>
      <c r="E20" s="134">
        <f t="shared" si="0"/>
        <v>-197.7</v>
      </c>
      <c r="F20" s="100">
        <v>125.9</v>
      </c>
      <c r="H20" s="2"/>
      <c r="I20" s="60"/>
      <c r="J20" s="2"/>
      <c r="K20" s="3"/>
      <c r="L20" s="3"/>
      <c r="M20" s="3"/>
      <c r="N20" s="3"/>
      <c r="O20" s="3"/>
      <c r="P20" s="3"/>
      <c r="Q20" s="3"/>
      <c r="R20" s="3"/>
    </row>
    <row r="21" spans="1:18" s="4" customFormat="1" ht="20.25" customHeight="1">
      <c r="A21" s="102" t="s">
        <v>21</v>
      </c>
      <c r="B21" s="78" t="s">
        <v>9</v>
      </c>
      <c r="C21" s="81">
        <f>C22+C23+C24+C25</f>
        <v>638.125</v>
      </c>
      <c r="D21" s="81">
        <f>D22+D23+D24+D25</f>
        <v>643</v>
      </c>
      <c r="E21" s="134">
        <f t="shared" si="0"/>
        <v>4.875</v>
      </c>
      <c r="F21" s="103">
        <v>125.9</v>
      </c>
      <c r="H21" s="2"/>
      <c r="I21" s="2"/>
      <c r="J21" s="2"/>
      <c r="K21" s="3"/>
      <c r="L21" s="3"/>
      <c r="M21" s="3"/>
      <c r="N21" s="3"/>
      <c r="O21" s="3"/>
      <c r="P21" s="3"/>
      <c r="Q21" s="3"/>
      <c r="R21" s="3"/>
    </row>
    <row r="22" spans="1:18" s="4" customFormat="1" ht="20.25" customHeight="1">
      <c r="A22" s="102" t="s">
        <v>91</v>
      </c>
      <c r="B22" s="78" t="s">
        <v>9</v>
      </c>
      <c r="C22" s="81">
        <v>0</v>
      </c>
      <c r="D22" s="81">
        <v>0</v>
      </c>
      <c r="E22" s="134">
        <f t="shared" si="0"/>
        <v>0</v>
      </c>
      <c r="F22" s="103"/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</row>
    <row r="23" spans="1:18" s="4" customFormat="1" ht="19.5" customHeight="1">
      <c r="A23" s="104" t="s">
        <v>23</v>
      </c>
      <c r="B23" s="78" t="s">
        <v>9</v>
      </c>
      <c r="C23" s="79">
        <v>474.125</v>
      </c>
      <c r="D23" s="79">
        <v>477.6</v>
      </c>
      <c r="E23" s="134">
        <f t="shared" si="0"/>
        <v>3.4750000000000227</v>
      </c>
      <c r="F23" s="100">
        <v>125.9</v>
      </c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</row>
    <row r="24" spans="1:18" s="4" customFormat="1" ht="34.5" customHeight="1">
      <c r="A24" s="104" t="s">
        <v>24</v>
      </c>
      <c r="B24" s="78" t="s">
        <v>9</v>
      </c>
      <c r="C24" s="79">
        <v>48.5</v>
      </c>
      <c r="D24" s="79">
        <v>48.9</v>
      </c>
      <c r="E24" s="134">
        <f t="shared" si="0"/>
        <v>0.3999999999999986</v>
      </c>
      <c r="F24" s="100">
        <v>125.9</v>
      </c>
      <c r="H24" s="2"/>
      <c r="I24" s="60"/>
      <c r="J24" s="2"/>
      <c r="K24" s="3"/>
      <c r="L24" s="3"/>
      <c r="M24" s="3"/>
      <c r="N24" s="3"/>
      <c r="O24" s="3"/>
      <c r="P24" s="3"/>
      <c r="Q24" s="3"/>
      <c r="R24" s="3"/>
    </row>
    <row r="25" spans="1:18" s="4" customFormat="1" ht="52.5" customHeight="1">
      <c r="A25" s="104" t="s">
        <v>26</v>
      </c>
      <c r="B25" s="78" t="s">
        <v>9</v>
      </c>
      <c r="C25" s="79">
        <v>115.5</v>
      </c>
      <c r="D25" s="79">
        <v>116.5</v>
      </c>
      <c r="E25" s="134">
        <f t="shared" si="0"/>
        <v>1</v>
      </c>
      <c r="F25" s="100">
        <v>125.9</v>
      </c>
      <c r="H25" s="2"/>
      <c r="I25" s="2"/>
      <c r="J25" s="2"/>
      <c r="K25" s="3"/>
      <c r="L25" s="3"/>
      <c r="M25" s="3"/>
      <c r="N25" s="3"/>
      <c r="O25" s="3"/>
      <c r="P25" s="3"/>
      <c r="Q25" s="3"/>
      <c r="R25" s="3"/>
    </row>
    <row r="26" spans="1:18" s="4" customFormat="1" ht="17.25" customHeight="1">
      <c r="A26" s="99" t="s">
        <v>27</v>
      </c>
      <c r="B26" s="78" t="s">
        <v>9</v>
      </c>
      <c r="C26" s="81">
        <f>C27+C28+C29</f>
        <v>9876.4</v>
      </c>
      <c r="D26" s="81">
        <f>D27+D28+D29</f>
        <v>4509.099999999999</v>
      </c>
      <c r="E26" s="134">
        <f t="shared" si="0"/>
        <v>-5367.3</v>
      </c>
      <c r="F26" s="103">
        <v>137.8</v>
      </c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</row>
    <row r="27" spans="1:18" s="4" customFormat="1" ht="18.75" customHeight="1">
      <c r="A27" s="104" t="s">
        <v>28</v>
      </c>
      <c r="B27" s="78" t="s">
        <v>9</v>
      </c>
      <c r="C27" s="79">
        <v>8927.9</v>
      </c>
      <c r="D27" s="79">
        <v>3732.7</v>
      </c>
      <c r="E27" s="134">
        <f t="shared" si="0"/>
        <v>-5195.2</v>
      </c>
      <c r="F27" s="100">
        <v>64.3</v>
      </c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</row>
    <row r="28" spans="1:18" s="4" customFormat="1" ht="18" customHeight="1">
      <c r="A28" s="104" t="s">
        <v>29</v>
      </c>
      <c r="B28" s="78" t="s">
        <v>9</v>
      </c>
      <c r="C28" s="79">
        <v>676.5</v>
      </c>
      <c r="D28" s="79">
        <v>762</v>
      </c>
      <c r="E28" s="134">
        <f t="shared" si="0"/>
        <v>85.5</v>
      </c>
      <c r="F28" s="100">
        <v>193.6</v>
      </c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</row>
    <row r="29" spans="1:18" s="4" customFormat="1" ht="18" customHeight="1">
      <c r="A29" s="104" t="s">
        <v>30</v>
      </c>
      <c r="B29" s="78" t="s">
        <v>9</v>
      </c>
      <c r="C29" s="79">
        <v>272</v>
      </c>
      <c r="D29" s="79">
        <v>14.4</v>
      </c>
      <c r="E29" s="134">
        <f t="shared" si="0"/>
        <v>-257.6</v>
      </c>
      <c r="F29" s="100">
        <v>11.8</v>
      </c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</row>
    <row r="30" spans="1:18" s="4" customFormat="1" ht="16.5" customHeight="1">
      <c r="A30" s="105" t="s">
        <v>31</v>
      </c>
      <c r="B30" s="78" t="s">
        <v>9</v>
      </c>
      <c r="C30" s="79">
        <v>34</v>
      </c>
      <c r="D30" s="79">
        <v>25.2</v>
      </c>
      <c r="E30" s="134">
        <f t="shared" si="0"/>
        <v>-8.8</v>
      </c>
      <c r="F30" s="100">
        <v>125.9</v>
      </c>
      <c r="H30" s="2"/>
      <c r="I30" s="2"/>
      <c r="J30" s="2"/>
      <c r="K30" s="3"/>
      <c r="L30" s="3"/>
      <c r="M30" s="3"/>
      <c r="N30" s="3"/>
      <c r="O30" s="3"/>
      <c r="P30" s="3"/>
      <c r="Q30" s="3"/>
      <c r="R30" s="3"/>
    </row>
    <row r="31" spans="1:18" s="4" customFormat="1" ht="18" customHeight="1" thickBot="1">
      <c r="A31" s="128" t="s">
        <v>84</v>
      </c>
      <c r="B31" s="129" t="s">
        <v>9</v>
      </c>
      <c r="C31" s="130">
        <v>22</v>
      </c>
      <c r="D31" s="130">
        <v>0</v>
      </c>
      <c r="E31" s="141">
        <f t="shared" si="0"/>
        <v>-22</v>
      </c>
      <c r="F31" s="131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</row>
    <row r="32" spans="1:18" s="2" customFormat="1" ht="17.25" thickBot="1">
      <c r="A32" s="155" t="s">
        <v>36</v>
      </c>
      <c r="B32" s="156" t="s">
        <v>9</v>
      </c>
      <c r="C32" s="157">
        <f>C5+C6+C7+C8+C9+C13+C14+C17-C31</f>
        <v>26500.524999999998</v>
      </c>
      <c r="D32" s="158">
        <f>D5+D6+D7+D8+D9+D13+D14+D17</f>
        <v>16641.1</v>
      </c>
      <c r="E32" s="157">
        <f t="shared" si="0"/>
        <v>-9859.425</v>
      </c>
      <c r="F32" s="159">
        <v>102.9</v>
      </c>
      <c r="G32" s="4"/>
      <c r="K32" s="3"/>
      <c r="L32" s="3"/>
      <c r="M32" s="3"/>
      <c r="N32" s="3"/>
      <c r="O32" s="3"/>
      <c r="P32" s="3"/>
      <c r="Q32" s="3"/>
      <c r="R32" s="3"/>
    </row>
    <row r="33" spans="1:18" s="2" customFormat="1" ht="18.75" customHeight="1" thickBot="1">
      <c r="A33" s="155" t="s">
        <v>37</v>
      </c>
      <c r="B33" s="160" t="s">
        <v>9</v>
      </c>
      <c r="C33" s="161">
        <f>C34+C35+C36+C37+C39+C31</f>
        <v>1349.1999999999998</v>
      </c>
      <c r="D33" s="162">
        <f>D34+D35+D36+D37+D39+D31</f>
        <v>1057.2</v>
      </c>
      <c r="E33" s="162">
        <v>-292</v>
      </c>
      <c r="F33" s="163">
        <v>123.4</v>
      </c>
      <c r="G33" s="4"/>
      <c r="K33" s="3"/>
      <c r="L33" s="3"/>
      <c r="M33" s="3"/>
      <c r="N33" s="3"/>
      <c r="O33" s="3"/>
      <c r="P33" s="3"/>
      <c r="Q33" s="3"/>
      <c r="R33" s="3"/>
    </row>
    <row r="34" spans="1:18" s="2" customFormat="1" ht="17.25" customHeight="1">
      <c r="A34" s="132" t="s">
        <v>38</v>
      </c>
      <c r="B34" s="133" t="s">
        <v>9</v>
      </c>
      <c r="C34" s="134">
        <v>733.3</v>
      </c>
      <c r="D34" s="134">
        <v>591</v>
      </c>
      <c r="E34" s="134">
        <v>-142.3</v>
      </c>
      <c r="F34" s="135">
        <v>131.3</v>
      </c>
      <c r="G34" s="4"/>
      <c r="K34" s="3"/>
      <c r="L34" s="3"/>
      <c r="M34" s="3"/>
      <c r="N34" s="3"/>
      <c r="O34" s="3"/>
      <c r="P34" s="3"/>
      <c r="Q34" s="3"/>
      <c r="R34" s="3"/>
    </row>
    <row r="35" spans="1:18" s="2" customFormat="1" ht="18.75" customHeight="1">
      <c r="A35" s="99" t="s">
        <v>39</v>
      </c>
      <c r="B35" s="78" t="s">
        <v>9</v>
      </c>
      <c r="C35" s="79">
        <v>95</v>
      </c>
      <c r="D35" s="79">
        <v>0</v>
      </c>
      <c r="E35" s="79">
        <v>-95</v>
      </c>
      <c r="F35" s="100"/>
      <c r="G35" s="4"/>
      <c r="K35" s="3"/>
      <c r="L35" s="3"/>
      <c r="M35" s="3"/>
      <c r="N35" s="3"/>
      <c r="O35" s="3"/>
      <c r="P35" s="3"/>
      <c r="Q35" s="3"/>
      <c r="R35" s="3"/>
    </row>
    <row r="36" spans="1:18" s="2" customFormat="1" ht="18" customHeight="1">
      <c r="A36" s="99" t="s">
        <v>40</v>
      </c>
      <c r="B36" s="78" t="s">
        <v>9</v>
      </c>
      <c r="C36" s="79">
        <v>70</v>
      </c>
      <c r="D36" s="79">
        <v>87.7</v>
      </c>
      <c r="E36" s="79">
        <v>17.7</v>
      </c>
      <c r="F36" s="100">
        <v>126.1</v>
      </c>
      <c r="G36" s="4"/>
      <c r="K36" s="3"/>
      <c r="L36" s="3"/>
      <c r="M36" s="3"/>
      <c r="N36" s="3"/>
      <c r="O36" s="3"/>
      <c r="P36" s="3"/>
      <c r="Q36" s="3"/>
      <c r="R36" s="3"/>
    </row>
    <row r="37" spans="1:18" s="2" customFormat="1" ht="18" customHeight="1">
      <c r="A37" s="99" t="s">
        <v>41</v>
      </c>
      <c r="B37" s="78" t="s">
        <v>9</v>
      </c>
      <c r="C37" s="79">
        <f>C38</f>
        <v>126</v>
      </c>
      <c r="D37" s="79">
        <f>D38</f>
        <v>144.3</v>
      </c>
      <c r="E37" s="79">
        <f>E38</f>
        <v>18.3</v>
      </c>
      <c r="F37" s="100">
        <v>125.9</v>
      </c>
      <c r="G37" s="4"/>
      <c r="K37" s="3"/>
      <c r="L37" s="3"/>
      <c r="M37" s="3"/>
      <c r="N37" s="3"/>
      <c r="O37" s="3"/>
      <c r="P37" s="3"/>
      <c r="Q37" s="3"/>
      <c r="R37" s="3"/>
    </row>
    <row r="38" spans="1:18" s="2" customFormat="1" ht="17.25" customHeight="1">
      <c r="A38" s="106" t="s">
        <v>42</v>
      </c>
      <c r="B38" s="78" t="s">
        <v>9</v>
      </c>
      <c r="C38" s="79">
        <v>126</v>
      </c>
      <c r="D38" s="79">
        <v>144.3</v>
      </c>
      <c r="E38" s="79">
        <v>18.3</v>
      </c>
      <c r="F38" s="100">
        <v>125.9</v>
      </c>
      <c r="G38" s="4"/>
      <c r="K38" s="3"/>
      <c r="L38" s="3"/>
      <c r="M38" s="3"/>
      <c r="N38" s="3"/>
      <c r="O38" s="3"/>
      <c r="P38" s="3"/>
      <c r="Q38" s="3"/>
      <c r="R38" s="3"/>
    </row>
    <row r="39" spans="1:18" s="2" customFormat="1" ht="15.75" customHeight="1">
      <c r="A39" s="99" t="s">
        <v>43</v>
      </c>
      <c r="B39" s="78" t="s">
        <v>9</v>
      </c>
      <c r="C39" s="81">
        <f>C40+C41</f>
        <v>302.9</v>
      </c>
      <c r="D39" s="81">
        <f>D40+D41</f>
        <v>234.20000000000002</v>
      </c>
      <c r="E39" s="81">
        <v>-68.7</v>
      </c>
      <c r="F39" s="103">
        <v>105.1</v>
      </c>
      <c r="G39" s="4"/>
      <c r="K39" s="3"/>
      <c r="L39" s="3"/>
      <c r="M39" s="3"/>
      <c r="N39" s="3"/>
      <c r="O39" s="3"/>
      <c r="P39" s="3"/>
      <c r="Q39" s="3"/>
      <c r="R39" s="3"/>
    </row>
    <row r="40" spans="1:18" s="2" customFormat="1" ht="15.75" customHeight="1">
      <c r="A40" s="106" t="s">
        <v>44</v>
      </c>
      <c r="B40" s="78" t="s">
        <v>9</v>
      </c>
      <c r="C40" s="79">
        <v>204.9</v>
      </c>
      <c r="D40" s="79">
        <v>147.8</v>
      </c>
      <c r="E40" s="79">
        <v>-57.1</v>
      </c>
      <c r="F40" s="100">
        <v>113.7</v>
      </c>
      <c r="G40" s="4"/>
      <c r="K40" s="3"/>
      <c r="L40" s="3"/>
      <c r="M40" s="3"/>
      <c r="N40" s="3"/>
      <c r="O40" s="3"/>
      <c r="P40" s="3"/>
      <c r="Q40" s="3"/>
      <c r="R40" s="3"/>
    </row>
    <row r="41" spans="1:18" s="2" customFormat="1" ht="15.75" customHeight="1">
      <c r="A41" s="106" t="s">
        <v>86</v>
      </c>
      <c r="B41" s="78" t="s">
        <v>9</v>
      </c>
      <c r="C41" s="79">
        <v>98</v>
      </c>
      <c r="D41" s="79">
        <v>86.4</v>
      </c>
      <c r="E41" s="79">
        <v>-11.6</v>
      </c>
      <c r="F41" s="100">
        <v>93</v>
      </c>
      <c r="G41" s="4"/>
      <c r="K41" s="3"/>
      <c r="L41" s="3"/>
      <c r="M41" s="3"/>
      <c r="N41" s="3"/>
      <c r="O41" s="3"/>
      <c r="P41" s="3"/>
      <c r="Q41" s="3"/>
      <c r="R41" s="3"/>
    </row>
    <row r="42" spans="1:18" s="2" customFormat="1" ht="15.75" customHeight="1">
      <c r="A42" s="151" t="s">
        <v>87</v>
      </c>
      <c r="B42" s="152" t="s">
        <v>9</v>
      </c>
      <c r="C42" s="153">
        <f>C5+C7+C9+C14+C18+C19+C20+C21+C30+C35+C36+C37</f>
        <v>13388.625</v>
      </c>
      <c r="D42" s="153">
        <f>D5+D7+D9+D14+D18+D19+D20+D21+D30+D35+D36+D37</f>
        <v>9763.7</v>
      </c>
      <c r="E42" s="153">
        <v>-3624.9</v>
      </c>
      <c r="F42" s="154">
        <v>125.9</v>
      </c>
      <c r="G42" s="4"/>
      <c r="K42" s="3"/>
      <c r="L42" s="3"/>
      <c r="M42" s="3"/>
      <c r="N42" s="3"/>
      <c r="O42" s="3"/>
      <c r="P42" s="3"/>
      <c r="Q42" s="3"/>
      <c r="R42" s="3"/>
    </row>
    <row r="43" spans="1:18" s="2" customFormat="1" ht="15.75" customHeight="1">
      <c r="A43" s="151" t="s">
        <v>88</v>
      </c>
      <c r="B43" s="152" t="s">
        <v>9</v>
      </c>
      <c r="C43" s="153">
        <f>C6+C8+C13+C26+C34+C39+C31</f>
        <v>14461.099999999999</v>
      </c>
      <c r="D43" s="153">
        <f>D6+D8+D13+D26+D34+D39+D31</f>
        <v>7934.599999999999</v>
      </c>
      <c r="E43" s="153">
        <v>-6526.5</v>
      </c>
      <c r="F43" s="154">
        <v>85.5</v>
      </c>
      <c r="G43" s="4"/>
      <c r="K43" s="3"/>
      <c r="L43" s="3"/>
      <c r="M43" s="3"/>
      <c r="N43" s="3"/>
      <c r="O43" s="3"/>
      <c r="P43" s="3"/>
      <c r="Q43" s="3"/>
      <c r="R43" s="3"/>
    </row>
    <row r="44" spans="1:18" s="2" customFormat="1" ht="32.25" customHeight="1">
      <c r="A44" s="107" t="s">
        <v>107</v>
      </c>
      <c r="B44" s="76" t="s">
        <v>9</v>
      </c>
      <c r="C44" s="80">
        <f>C47+C48+C49+C50</f>
        <v>8376.3</v>
      </c>
      <c r="D44" s="80">
        <f>D45+D47+D48+D49+D50+D51-D46</f>
        <v>-10002.000000000002</v>
      </c>
      <c r="E44" s="80">
        <f>E45+E47+E48+E49+E50+E51</f>
        <v>-18002.2</v>
      </c>
      <c r="F44" s="101">
        <v>145</v>
      </c>
      <c r="G44" s="4"/>
      <c r="K44" s="3"/>
      <c r="L44" s="3"/>
      <c r="M44" s="3"/>
      <c r="N44" s="3"/>
      <c r="O44" s="3"/>
      <c r="P44" s="3"/>
      <c r="Q44" s="3"/>
      <c r="R44" s="3"/>
    </row>
    <row r="45" spans="1:18" s="2" customFormat="1" ht="32.25" customHeight="1">
      <c r="A45" s="107" t="s">
        <v>110</v>
      </c>
      <c r="B45" s="76" t="s">
        <v>9</v>
      </c>
      <c r="C45" s="80"/>
      <c r="D45" s="80">
        <v>-6896.5</v>
      </c>
      <c r="E45" s="80"/>
      <c r="F45" s="101"/>
      <c r="G45" s="4"/>
      <c r="K45" s="3"/>
      <c r="L45" s="3"/>
      <c r="M45" s="3"/>
      <c r="N45" s="3"/>
      <c r="O45" s="3"/>
      <c r="P45" s="3"/>
      <c r="Q45" s="3"/>
      <c r="R45" s="3"/>
    </row>
    <row r="46" spans="1:18" s="2" customFormat="1" ht="33" customHeight="1">
      <c r="A46" s="147" t="s">
        <v>111</v>
      </c>
      <c r="B46" s="148" t="s">
        <v>9</v>
      </c>
      <c r="C46" s="149"/>
      <c r="D46" s="149">
        <v>-6520.4</v>
      </c>
      <c r="E46" s="149"/>
      <c r="F46" s="150"/>
      <c r="G46" s="4"/>
      <c r="K46" s="3"/>
      <c r="L46" s="3"/>
      <c r="M46" s="3"/>
      <c r="N46" s="3"/>
      <c r="O46" s="3"/>
      <c r="P46" s="3"/>
      <c r="Q46" s="3"/>
      <c r="R46" s="3"/>
    </row>
    <row r="47" spans="1:18" s="2" customFormat="1" ht="15.75" customHeight="1">
      <c r="A47" s="107" t="s">
        <v>101</v>
      </c>
      <c r="B47" s="76" t="s">
        <v>9</v>
      </c>
      <c r="C47" s="80">
        <v>3147</v>
      </c>
      <c r="D47" s="80">
        <v>-4081.4</v>
      </c>
      <c r="E47" s="80">
        <f>D47-C47</f>
        <v>-7228.4</v>
      </c>
      <c r="F47" s="101">
        <v>-106.4</v>
      </c>
      <c r="G47" s="4"/>
      <c r="K47" s="3"/>
      <c r="L47" s="3"/>
      <c r="M47" s="3"/>
      <c r="N47" s="3"/>
      <c r="O47" s="3"/>
      <c r="P47" s="3"/>
      <c r="Q47" s="3"/>
      <c r="R47" s="3"/>
    </row>
    <row r="48" spans="1:18" s="2" customFormat="1" ht="15.75" customHeight="1">
      <c r="A48" s="107" t="s">
        <v>102</v>
      </c>
      <c r="B48" s="76" t="s">
        <v>9</v>
      </c>
      <c r="C48" s="80">
        <v>4040.5</v>
      </c>
      <c r="D48" s="80">
        <v>3329.2</v>
      </c>
      <c r="E48" s="80">
        <f>D48-C48</f>
        <v>-711.3000000000002</v>
      </c>
      <c r="F48" s="101">
        <v>35.8</v>
      </c>
      <c r="G48" s="4"/>
      <c r="K48" s="3"/>
      <c r="L48" s="3"/>
      <c r="M48" s="3"/>
      <c r="N48" s="3"/>
      <c r="O48" s="3"/>
      <c r="P48" s="3"/>
      <c r="Q48" s="3"/>
      <c r="R48" s="3"/>
    </row>
    <row r="49" spans="1:18" s="2" customFormat="1" ht="15.75" customHeight="1">
      <c r="A49" s="107" t="s">
        <v>103</v>
      </c>
      <c r="B49" s="76" t="s">
        <v>9</v>
      </c>
      <c r="C49" s="80">
        <v>1188.8</v>
      </c>
      <c r="D49" s="80">
        <v>138.5</v>
      </c>
      <c r="E49" s="80">
        <f>D49-C49</f>
        <v>-1050.3</v>
      </c>
      <c r="F49" s="101">
        <v>1.1</v>
      </c>
      <c r="G49" s="4"/>
      <c r="K49" s="3"/>
      <c r="L49" s="3"/>
      <c r="M49" s="3"/>
      <c r="N49" s="3"/>
      <c r="O49" s="3"/>
      <c r="P49" s="3"/>
      <c r="Q49" s="3"/>
      <c r="R49" s="3"/>
    </row>
    <row r="50" spans="1:18" s="2" customFormat="1" ht="15.75" customHeight="1">
      <c r="A50" s="107" t="s">
        <v>104</v>
      </c>
      <c r="B50" s="76" t="s">
        <v>9</v>
      </c>
      <c r="C50" s="80"/>
      <c r="D50" s="80">
        <v>-9012.2</v>
      </c>
      <c r="E50" s="80">
        <f>D50-C50</f>
        <v>-9012.2</v>
      </c>
      <c r="F50" s="101">
        <v>22.8</v>
      </c>
      <c r="G50" s="4"/>
      <c r="K50" s="3"/>
      <c r="L50" s="3"/>
      <c r="M50" s="3"/>
      <c r="N50" s="3"/>
      <c r="O50" s="3"/>
      <c r="P50" s="3"/>
      <c r="Q50" s="3"/>
      <c r="R50" s="3"/>
    </row>
    <row r="51" spans="1:18" s="2" customFormat="1" ht="15.75" customHeight="1">
      <c r="A51" s="107" t="s">
        <v>109</v>
      </c>
      <c r="B51" s="76" t="s">
        <v>9</v>
      </c>
      <c r="C51" s="80"/>
      <c r="D51" s="80">
        <v>0</v>
      </c>
      <c r="E51" s="80">
        <f>D51</f>
        <v>0</v>
      </c>
      <c r="F51" s="101"/>
      <c r="G51" s="4"/>
      <c r="K51" s="3"/>
      <c r="L51" s="3"/>
      <c r="M51" s="3"/>
      <c r="N51" s="3"/>
      <c r="O51" s="3"/>
      <c r="P51" s="3"/>
      <c r="Q51" s="3"/>
      <c r="R51" s="3"/>
    </row>
    <row r="52" spans="1:18" s="2" customFormat="1" ht="15.75" customHeight="1">
      <c r="A52" s="107" t="s">
        <v>90</v>
      </c>
      <c r="B52" s="76" t="s">
        <v>9</v>
      </c>
      <c r="C52" s="80">
        <v>0</v>
      </c>
      <c r="D52" s="80">
        <v>0</v>
      </c>
      <c r="E52" s="80">
        <f>D52</f>
        <v>0</v>
      </c>
      <c r="F52" s="97">
        <v>0</v>
      </c>
      <c r="G52" s="4"/>
      <c r="K52" s="3"/>
      <c r="L52" s="3"/>
      <c r="M52" s="3"/>
      <c r="N52" s="3"/>
      <c r="O52" s="3"/>
      <c r="P52" s="3"/>
      <c r="Q52" s="3"/>
      <c r="R52" s="3"/>
    </row>
    <row r="53" spans="1:18" s="2" customFormat="1" ht="35.25" customHeight="1" thickBot="1">
      <c r="A53" s="142" t="s">
        <v>108</v>
      </c>
      <c r="B53" s="143" t="s">
        <v>9</v>
      </c>
      <c r="C53" s="144"/>
      <c r="D53" s="145">
        <v>1221</v>
      </c>
      <c r="E53" s="145">
        <f>D53</f>
        <v>1221</v>
      </c>
      <c r="F53" s="146">
        <v>-100</v>
      </c>
      <c r="G53" s="4"/>
      <c r="H53" s="60"/>
      <c r="I53" s="60"/>
      <c r="K53" s="3"/>
      <c r="L53" s="3"/>
      <c r="M53" s="3"/>
      <c r="N53" s="3"/>
      <c r="O53" s="3"/>
      <c r="P53" s="3"/>
      <c r="Q53" s="3"/>
      <c r="R53" s="3"/>
    </row>
    <row r="54" spans="1:18" s="2" customFormat="1" ht="19.5" customHeight="1" thickBot="1">
      <c r="A54" s="136" t="s">
        <v>45</v>
      </c>
      <c r="B54" s="137" t="s">
        <v>9</v>
      </c>
      <c r="C54" s="138">
        <f>C42+C43+C44+C52+C53</f>
        <v>36226.024999999994</v>
      </c>
      <c r="D54" s="138">
        <f>D42+D43+D44+D52+D53</f>
        <v>8917.299999999997</v>
      </c>
      <c r="E54" s="138">
        <f>D54-C54</f>
        <v>-27308.725</v>
      </c>
      <c r="F54" s="139">
        <v>100</v>
      </c>
      <c r="G54" s="4"/>
      <c r="H54" s="60"/>
      <c r="I54" s="60"/>
      <c r="K54" s="3"/>
      <c r="L54" s="3"/>
      <c r="M54" s="3"/>
      <c r="N54" s="3"/>
      <c r="O54" s="3"/>
      <c r="P54" s="3"/>
      <c r="Q54" s="3"/>
      <c r="R54" s="3"/>
    </row>
    <row r="55" spans="1:18" s="2" customFormat="1" ht="18" customHeight="1" thickBot="1">
      <c r="A55" s="108" t="s">
        <v>46</v>
      </c>
      <c r="B55" s="76" t="s">
        <v>9</v>
      </c>
      <c r="C55" s="77">
        <v>2975.1</v>
      </c>
      <c r="D55" s="77">
        <v>2751.5</v>
      </c>
      <c r="E55" s="138">
        <f aca="true" t="shared" si="1" ref="E55:E63">D55-C55</f>
        <v>-223.5999999999999</v>
      </c>
      <c r="F55" s="97">
        <v>115.6</v>
      </c>
      <c r="G55" s="4"/>
      <c r="K55" s="3"/>
      <c r="L55" s="3"/>
      <c r="M55" s="3"/>
      <c r="N55" s="3"/>
      <c r="O55" s="3"/>
      <c r="P55" s="3"/>
      <c r="Q55" s="3"/>
      <c r="R55" s="3"/>
    </row>
    <row r="56" spans="1:18" s="2" customFormat="1" ht="18" customHeight="1" thickBot="1">
      <c r="A56" s="166" t="s">
        <v>47</v>
      </c>
      <c r="B56" s="152" t="s">
        <v>9</v>
      </c>
      <c r="C56" s="167">
        <v>39201.1</v>
      </c>
      <c r="D56" s="167">
        <f>D54+D55</f>
        <v>11668.799999999997</v>
      </c>
      <c r="E56" s="165">
        <f t="shared" si="1"/>
        <v>-27532.300000000003</v>
      </c>
      <c r="F56" s="168">
        <v>103.3</v>
      </c>
      <c r="G56" s="4"/>
      <c r="K56" s="3"/>
      <c r="L56" s="3"/>
      <c r="M56" s="3"/>
      <c r="N56" s="3"/>
      <c r="O56" s="3"/>
      <c r="P56" s="3"/>
      <c r="Q56" s="3"/>
      <c r="R56" s="3"/>
    </row>
    <row r="57" spans="1:18" s="2" customFormat="1" ht="18" customHeight="1" thickBot="1">
      <c r="A57" s="108" t="s">
        <v>48</v>
      </c>
      <c r="B57" s="91" t="s">
        <v>49</v>
      </c>
      <c r="C57" s="94">
        <v>31.938</v>
      </c>
      <c r="D57" s="94">
        <v>31.7263</v>
      </c>
      <c r="E57" s="164">
        <f t="shared" si="1"/>
        <v>-0.21170000000000044</v>
      </c>
      <c r="F57" s="97">
        <v>106.5</v>
      </c>
      <c r="G57" s="20"/>
      <c r="K57" s="3"/>
      <c r="L57" s="3"/>
      <c r="M57" s="3"/>
      <c r="N57" s="3"/>
      <c r="O57" s="3"/>
      <c r="P57" s="3"/>
      <c r="Q57" s="3"/>
      <c r="R57" s="3"/>
    </row>
    <row r="58" spans="1:18" s="2" customFormat="1" ht="18.75" customHeight="1" thickBot="1">
      <c r="A58" s="108" t="s">
        <v>50</v>
      </c>
      <c r="B58" s="91" t="s">
        <v>49</v>
      </c>
      <c r="C58" s="94">
        <v>1.84</v>
      </c>
      <c r="D58" s="94">
        <v>1.8252</v>
      </c>
      <c r="E58" s="164">
        <f t="shared" si="1"/>
        <v>-0.014800000000000146</v>
      </c>
      <c r="F58" s="97">
        <v>106.6</v>
      </c>
      <c r="G58" s="4"/>
      <c r="K58" s="3"/>
      <c r="L58" s="3"/>
      <c r="M58" s="3"/>
      <c r="N58" s="3"/>
      <c r="O58" s="3"/>
      <c r="P58" s="3"/>
      <c r="Q58" s="3"/>
      <c r="R58" s="3"/>
    </row>
    <row r="59" spans="1:18" s="2" customFormat="1" ht="31.5" customHeight="1" thickBot="1">
      <c r="A59" s="109" t="s">
        <v>51</v>
      </c>
      <c r="B59" s="91" t="s">
        <v>52</v>
      </c>
      <c r="C59" s="94">
        <v>17.51</v>
      </c>
      <c r="D59" s="94">
        <v>17.3893</v>
      </c>
      <c r="E59" s="164">
        <f t="shared" si="1"/>
        <v>-0.12070000000000292</v>
      </c>
      <c r="F59" s="97">
        <v>100</v>
      </c>
      <c r="G59" s="4"/>
      <c r="K59" s="3"/>
      <c r="L59" s="3"/>
      <c r="M59" s="3"/>
      <c r="N59" s="3"/>
      <c r="O59" s="3"/>
      <c r="P59" s="3"/>
      <c r="Q59" s="3"/>
      <c r="R59" s="3"/>
    </row>
    <row r="60" spans="1:18" s="2" customFormat="1" ht="18.75" customHeight="1" thickBot="1">
      <c r="A60" s="108" t="s">
        <v>53</v>
      </c>
      <c r="B60" s="91" t="s">
        <v>54</v>
      </c>
      <c r="C60" s="92">
        <v>1.22733</v>
      </c>
      <c r="D60" s="92">
        <v>0.3678</v>
      </c>
      <c r="E60" s="138">
        <f t="shared" si="1"/>
        <v>-0.85953</v>
      </c>
      <c r="F60" s="97">
        <v>97</v>
      </c>
      <c r="G60" s="4"/>
      <c r="K60" s="3"/>
      <c r="L60" s="3"/>
      <c r="M60" s="3"/>
      <c r="N60" s="3"/>
      <c r="O60" s="3"/>
      <c r="P60" s="3"/>
      <c r="Q60" s="3"/>
      <c r="R60" s="3"/>
    </row>
    <row r="61" spans="1:18" s="4" customFormat="1" ht="18.75" customHeight="1" thickBot="1">
      <c r="A61" s="108" t="s">
        <v>55</v>
      </c>
      <c r="B61" s="91"/>
      <c r="C61" s="93"/>
      <c r="D61" s="93"/>
      <c r="E61" s="138"/>
      <c r="F61" s="110"/>
      <c r="H61" s="2"/>
      <c r="I61" s="2"/>
      <c r="J61" s="2"/>
      <c r="K61" s="3"/>
      <c r="L61" s="3"/>
      <c r="M61" s="3"/>
      <c r="N61" s="3"/>
      <c r="O61" s="3"/>
      <c r="P61" s="3"/>
      <c r="Q61" s="3"/>
      <c r="R61" s="3"/>
    </row>
    <row r="62" spans="1:18" s="4" customFormat="1" ht="33.75" customHeight="1" thickBot="1">
      <c r="A62" s="111" t="s">
        <v>56</v>
      </c>
      <c r="B62" s="76" t="s">
        <v>57</v>
      </c>
      <c r="C62" s="76">
        <v>172406.11</v>
      </c>
      <c r="D62" s="76">
        <v>42733.59</v>
      </c>
      <c r="E62" s="138">
        <f t="shared" si="1"/>
        <v>-129672.51999999999</v>
      </c>
      <c r="F62" s="110">
        <v>100</v>
      </c>
      <c r="H62" s="2"/>
      <c r="I62" s="2"/>
      <c r="J62" s="2"/>
      <c r="K62" s="3"/>
      <c r="L62" s="3"/>
      <c r="M62" s="3"/>
      <c r="N62" s="3"/>
      <c r="O62" s="3"/>
      <c r="P62" s="3"/>
      <c r="Q62" s="3"/>
      <c r="R62" s="3"/>
    </row>
    <row r="63" spans="1:18" s="4" customFormat="1" ht="33" customHeight="1" thickBot="1">
      <c r="A63" s="112" t="s">
        <v>58</v>
      </c>
      <c r="B63" s="113" t="s">
        <v>59</v>
      </c>
      <c r="C63" s="113">
        <v>93.15</v>
      </c>
      <c r="D63" s="113">
        <v>86.73</v>
      </c>
      <c r="E63" s="138">
        <f t="shared" si="1"/>
        <v>-6.420000000000002</v>
      </c>
      <c r="F63" s="114">
        <v>108.5</v>
      </c>
      <c r="H63" s="2"/>
      <c r="I63" s="2"/>
      <c r="J63" s="2"/>
      <c r="K63" s="3"/>
      <c r="L63" s="3"/>
      <c r="M63" s="3"/>
      <c r="N63" s="3"/>
      <c r="O63" s="3"/>
      <c r="P63" s="3"/>
      <c r="Q63" s="3"/>
      <c r="R63" s="3"/>
    </row>
  </sheetData>
  <sheetProtection/>
  <mergeCells count="5">
    <mergeCell ref="A1:F1"/>
    <mergeCell ref="A2:F2"/>
    <mergeCell ref="A3:A4"/>
    <mergeCell ref="B3:B4"/>
    <mergeCell ref="C3:F3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o.orlovskaya</dc:creator>
  <cp:keywords/>
  <dc:description/>
  <cp:lastModifiedBy>BUH</cp:lastModifiedBy>
  <cp:lastPrinted>2021-02-10T03:58:05Z</cp:lastPrinted>
  <dcterms:created xsi:type="dcterms:W3CDTF">2016-04-28T06:24:16Z</dcterms:created>
  <dcterms:modified xsi:type="dcterms:W3CDTF">2021-02-10T03:59:29Z</dcterms:modified>
  <cp:category/>
  <cp:version/>
  <cp:contentType/>
  <cp:contentStatus/>
</cp:coreProperties>
</file>